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72" windowWidth="13644" windowHeight="6360" activeTab="0"/>
  </bookViews>
  <sheets>
    <sheet name="Tax-Expenditure Calculator" sheetId="1" r:id="rId1"/>
  </sheets>
  <definedNames/>
  <calcPr fullCalcOnLoad="1"/>
</workbook>
</file>

<file path=xl/sharedStrings.xml><?xml version="1.0" encoding="utf-8"?>
<sst xmlns="http://schemas.openxmlformats.org/spreadsheetml/2006/main" count="116" uniqueCount="98">
  <si>
    <t>Table 2. Distributional Effects of Eliminating Tax Expenditures with No AMT, Tax Year 2007</t>
  </si>
  <si>
    <t>Percent Change in After Tax Income (by quintile)</t>
  </si>
  <si>
    <t>Exclusions:</t>
  </si>
  <si>
    <t>Bottom</t>
  </si>
  <si>
    <t>2nd</t>
  </si>
  <si>
    <t>Middle</t>
  </si>
  <si>
    <t>4th</t>
  </si>
  <si>
    <t>Top</t>
  </si>
  <si>
    <t>Top 1%</t>
  </si>
  <si>
    <t>All</t>
  </si>
  <si>
    <t>Exclusion of interest on life insurance savings</t>
  </si>
  <si>
    <t>Net exclusion of employer contributions and earnings, employer plans1</t>
  </si>
  <si>
    <t>Exclusion of interest on tax-exempt bonds</t>
  </si>
  <si>
    <t>Exclusion of employer contributions for medical insurance</t>
  </si>
  <si>
    <t>Exclusion of Social Security and railroad retirement benefits</t>
  </si>
  <si>
    <t>Exclusion of veterans benefits</t>
  </si>
  <si>
    <t>Subtotal:  Exclusions from Income, without interactions</t>
  </si>
  <si>
    <t>Subtotal:  Exclusions from Income, with interactions</t>
  </si>
  <si>
    <t>Above the Line Deductions:</t>
  </si>
  <si>
    <t>Deductibility of Student Loan Interest</t>
  </si>
  <si>
    <t>Self-employed medical insurance premiums</t>
  </si>
  <si>
    <t>Additional deduction for the blind and elderly</t>
  </si>
  <si>
    <t>Subtotal:  above the line deductions, without interactions</t>
  </si>
  <si>
    <t>Subtotal:  above the line deductions, with interactions</t>
  </si>
  <si>
    <t>Capital Gains/Dividends:</t>
  </si>
  <si>
    <t>Lower tax rates on capital gains (including ag., timber, coal)</t>
  </si>
  <si>
    <t>Lower tax rates on dividends</t>
  </si>
  <si>
    <t>Subtotal:  special tax rates, without interactions</t>
  </si>
  <si>
    <t>Subtotal:  special tax rates, with interactions</t>
  </si>
  <si>
    <t>Itemized Deductions:</t>
  </si>
  <si>
    <t>Deductibility of Mortgage interest on owner-occupied  homes</t>
  </si>
  <si>
    <t>Deductibility of State and local taxes2</t>
  </si>
  <si>
    <t>Deductibility of Charitable Contributions</t>
  </si>
  <si>
    <t>Deductibility of Casualty Losses</t>
  </si>
  <si>
    <t>Deductibility of Medical Expenses</t>
  </si>
  <si>
    <t>Subtotal:  itemized deductions, without interactions</t>
  </si>
  <si>
    <t>Subtotal:  itemized deductions, with interactions</t>
  </si>
  <si>
    <t>Nonrefundable  Credits:</t>
  </si>
  <si>
    <t>HOPE tax credit</t>
  </si>
  <si>
    <t>Lifetime learning tax credit</t>
  </si>
  <si>
    <t>Credit for child and dependent care expenses</t>
  </si>
  <si>
    <t>Low and moderate income savers credit</t>
  </si>
  <si>
    <t>Subtotal:  non-refundable  credits, without interactions</t>
  </si>
  <si>
    <t>Subtotal:  non-refundable  credits, with interactions</t>
  </si>
  <si>
    <t>Refundable Credits:</t>
  </si>
  <si>
    <t>Child credit3</t>
  </si>
  <si>
    <t>Earned income tax credit3</t>
  </si>
  <si>
    <t>Subtotal:  refundable credits, without interactions</t>
  </si>
  <si>
    <t>Subtotal:  refundable credits, with interactions</t>
  </si>
  <si>
    <t>Total:  all provisions without interactions</t>
  </si>
  <si>
    <t>Total:  all provisions with interactions</t>
  </si>
  <si>
    <t>1. Tax expenditure is revenue loss attributable to deduction/exclusion for contributions and earnings net of any tax on withdrawals</t>
  </si>
  <si>
    <t>2. Includes both deductiblity of state and local tax on owner-occupied homes and deductibilty of other nonbusiness state and local taxes</t>
  </si>
  <si>
    <t>3. Includes both refundable and nonrefundable portions.</t>
  </si>
  <si>
    <t>Burman, Toder, and Geissler.</t>
  </si>
  <si>
    <t>Item</t>
  </si>
  <si>
    <t>1st</t>
  </si>
  <si>
    <t>3rd</t>
  </si>
  <si>
    <t>5th</t>
  </si>
  <si>
    <t>x</t>
  </si>
  <si>
    <t>=</t>
  </si>
  <si>
    <t>Average Benefit</t>
  </si>
  <si>
    <t>Total Benefit (billions)</t>
  </si>
  <si>
    <t>Percent of       Total</t>
  </si>
  <si>
    <t>Percent Sum of Quintiles</t>
  </si>
  <si>
    <t>1st Quintile</t>
  </si>
  <si>
    <t>2nd Quintile</t>
  </si>
  <si>
    <t>3rd Quintile</t>
  </si>
  <si>
    <t>4th Quintile</t>
  </si>
  <si>
    <t>5th Quintile</t>
  </si>
  <si>
    <t>80%-99%</t>
  </si>
  <si>
    <t>Sum of Quintiles</t>
  </si>
  <si>
    <t>Income Group</t>
  </si>
  <si>
    <t>Total</t>
  </si>
  <si>
    <t xml:space="preserve">Bottom 40% = </t>
  </si>
  <si>
    <t xml:space="preserve">Top 40% = </t>
  </si>
  <si>
    <t xml:space="preserve">Difference = </t>
  </si>
  <si>
    <t xml:space="preserve">Bottom 20% = </t>
  </si>
  <si>
    <t xml:space="preserve">Top 20% = </t>
  </si>
  <si>
    <t>http://quickfacts.census.gov/qfd/states/00000.html</t>
  </si>
  <si>
    <t>http://www.cbo.gov/sites/default/files/cbofiles/attachments/average_after-tax_income.pdf</t>
  </si>
  <si>
    <t>http://www.taxpolicycenter.org/UploadedPDF/1001234_tax_expenditures.pdf</t>
  </si>
  <si>
    <t xml:space="preserve">Census = </t>
  </si>
  <si>
    <t xml:space="preserve">CBO = </t>
  </si>
  <si>
    <t xml:space="preserve">Burman et al. = </t>
  </si>
  <si>
    <t>Percent Quintiles</t>
  </si>
  <si>
    <t>%Welfare</t>
  </si>
  <si>
    <t xml:space="preserve">Top 1% as % of 5th Quintile = </t>
  </si>
  <si>
    <t>Total Benefit</t>
  </si>
  <si>
    <t xml:space="preserve">Top 1% less 80%-99% = </t>
  </si>
  <si>
    <t xml:space="preserve">Welfare = </t>
  </si>
  <si>
    <t>Average After-Tax Income*</t>
  </si>
  <si>
    <t>Benefit / After-Tax Income**</t>
  </si>
  <si>
    <t>Number of Households (Billions)***</t>
  </si>
  <si>
    <t xml:space="preserve">Top 20% - Bottom 40% = </t>
  </si>
  <si>
    <r>
      <t xml:space="preserve">Copy and paste any row from </t>
    </r>
    <r>
      <rPr>
        <b/>
        <sz val="12"/>
        <rFont val="Arial"/>
        <family val="2"/>
      </rPr>
      <t>Table 2</t>
    </r>
    <r>
      <rPr>
        <sz val="12"/>
        <rFont val="Arial"/>
        <family val="2"/>
      </rPr>
      <t xml:space="preserve"> above into the </t>
    </r>
    <r>
      <rPr>
        <b/>
        <sz val="12"/>
        <rFont val="Arial"/>
        <family val="2"/>
      </rPr>
      <t>Item</t>
    </r>
    <r>
      <rPr>
        <sz val="12"/>
        <rFont val="Arial"/>
        <family val="2"/>
      </rPr>
      <t xml:space="preserve"> cell below to calculate the distribution of benefits among the quintiles and top 1% of the income distribution.  </t>
    </r>
  </si>
  <si>
    <r>
      <t xml:space="preserve">Below is Table 2 from Burman, Toder, and Geissler's "How Big Are Total Individual Income Tax Expenditures, and Who Benefits from Them?"   I used this spread sheet ot calculate the distribution of tax-expenditure benefits implicit in the CBO's estimates of after-tax income and the Census Burear's estimate of the number of households in 2007.   Below the table is a calculator that allows you to calculate the distribution of benefits from any line in the table by copying that line and pasting that line in the calculator where indicated.   I have protected this spreadsheet without a password so if you wish to check the formulas, </t>
    </r>
    <r>
      <rPr>
        <b/>
        <sz val="12"/>
        <color indexed="10"/>
        <rFont val="Arial"/>
        <family val="2"/>
      </rPr>
      <t>and I hope as many people as possible will do so</t>
    </r>
    <r>
      <rPr>
        <sz val="12"/>
        <color indexed="8"/>
        <rFont val="Arial"/>
        <family val="2"/>
      </rPr>
      <t xml:space="preserve">, you can edit them by clicking on </t>
    </r>
    <r>
      <rPr>
        <b/>
        <sz val="12"/>
        <color indexed="8"/>
        <rFont val="Arial"/>
        <family val="2"/>
      </rPr>
      <t>Review =&gt; Unprotect =&gt; View =&gt; Formula Bar</t>
    </r>
    <r>
      <rPr>
        <sz val="12"/>
        <color indexed="8"/>
        <rFont val="Arial"/>
        <family val="2"/>
      </rPr>
      <t xml:space="preserve">.  The formula that generates the value in any give cell can be seen by clicking on that cell whether the spreadsheet is protected or not. </t>
    </r>
  </si>
  <si>
    <t>Tax Expenditure Benefit Calculator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</si>
</sst>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"/>
    <numFmt numFmtId="165" formatCode="###0.00;###0.00"/>
    <numFmt numFmtId="166" formatCode="&quot;$&quot;#,##0.0"/>
    <numFmt numFmtId="167" formatCode="&quot;$&quot;#,##0"/>
    <numFmt numFmtId="168" formatCode="0.0000"/>
    <numFmt numFmtId="169" formatCode="0.0"/>
    <numFmt numFmtId="170" formatCode="[$-409]dddd\,\ mmmm\ dd\,\ yyyy"/>
    <numFmt numFmtId="171" formatCode="[$-409]h:mm:ss\ AM/PM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00"/>
  </numFmts>
  <fonts count="57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1"/>
    </font>
    <font>
      <b/>
      <sz val="10"/>
      <name val="Calibri"/>
      <family val="2"/>
    </font>
    <font>
      <sz val="10"/>
      <name val="Arial"/>
      <family val="1"/>
    </font>
    <font>
      <b/>
      <sz val="10"/>
      <name val="Arial"/>
      <family val="1"/>
    </font>
    <font>
      <sz val="10"/>
      <name val="Times New Roman"/>
      <family val="1"/>
    </font>
    <font>
      <sz val="10"/>
      <color indexed="8"/>
      <name val="Arial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.8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1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0.8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1"/>
    </font>
    <font>
      <sz val="10"/>
      <color theme="10"/>
      <name val="Arial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/>
      <right/>
      <top style="thick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51" fillId="0" borderId="0" xfId="0" applyFont="1" applyAlignment="1">
      <alignment horizontal="right" vertical="center"/>
    </xf>
    <xf numFmtId="0" fontId="51" fillId="0" borderId="0" xfId="0" applyFont="1" applyFill="1" applyBorder="1" applyAlignment="1">
      <alignment vertical="center" wrapText="1"/>
    </xf>
    <xf numFmtId="0" fontId="51" fillId="0" borderId="0" xfId="0" applyFont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1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2" fontId="52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2" fontId="54" fillId="0" borderId="12" xfId="0" applyNumberFormat="1" applyFont="1" applyFill="1" applyBorder="1" applyAlignment="1">
      <alignment horizontal="left" vertical="center" wrapText="1"/>
    </xf>
    <xf numFmtId="2" fontId="52" fillId="0" borderId="12" xfId="0" applyNumberFormat="1" applyFont="1" applyFill="1" applyBorder="1" applyAlignment="1">
      <alignment horizontal="left" vertical="center" wrapText="1"/>
    </xf>
    <xf numFmtId="2" fontId="54" fillId="0" borderId="13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5" fillId="0" borderId="0" xfId="53" applyFont="1" applyFill="1" applyAlignment="1" applyProtection="1">
      <alignment vertical="center"/>
      <protection/>
    </xf>
    <xf numFmtId="0" fontId="52" fillId="0" borderId="0" xfId="0" applyFont="1" applyFill="1" applyAlignment="1">
      <alignment vertical="center"/>
    </xf>
    <xf numFmtId="2" fontId="53" fillId="33" borderId="14" xfId="0" applyNumberFormat="1" applyFont="1" applyFill="1" applyBorder="1" applyAlignment="1">
      <alignment vertical="center"/>
    </xf>
    <xf numFmtId="0" fontId="51" fillId="33" borderId="15" xfId="0" applyFont="1" applyFill="1" applyBorder="1" applyAlignment="1">
      <alignment/>
    </xf>
    <xf numFmtId="0" fontId="53" fillId="33" borderId="15" xfId="0" applyFont="1" applyFill="1" applyBorder="1" applyAlignment="1">
      <alignment/>
    </xf>
    <xf numFmtId="0" fontId="52" fillId="33" borderId="15" xfId="0" applyFont="1" applyFill="1" applyBorder="1" applyAlignment="1">
      <alignment horizontal="left" vertical="center"/>
    </xf>
    <xf numFmtId="0" fontId="53" fillId="33" borderId="16" xfId="0" applyFont="1" applyFill="1" applyBorder="1" applyAlignment="1">
      <alignment horizontal="center"/>
    </xf>
    <xf numFmtId="0" fontId="53" fillId="33" borderId="17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/>
    </xf>
    <xf numFmtId="0" fontId="53" fillId="33" borderId="18" xfId="0" applyFont="1" applyFill="1" applyBorder="1" applyAlignment="1">
      <alignment horizontal="center"/>
    </xf>
    <xf numFmtId="9" fontId="53" fillId="33" borderId="18" xfId="0" applyNumberFormat="1" applyFont="1" applyFill="1" applyBorder="1" applyAlignment="1">
      <alignment horizontal="center"/>
    </xf>
    <xf numFmtId="0" fontId="51" fillId="33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167" fontId="52" fillId="0" borderId="0" xfId="0" applyNumberFormat="1" applyFont="1" applyFill="1" applyBorder="1" applyAlignment="1">
      <alignment horizontal="center" vertical="center"/>
    </xf>
    <xf numFmtId="3" fontId="52" fillId="0" borderId="0" xfId="0" applyNumberFormat="1" applyFont="1" applyFill="1" applyBorder="1" applyAlignment="1">
      <alignment horizontal="center" vertical="center"/>
    </xf>
    <xf numFmtId="168" fontId="52" fillId="0" borderId="0" xfId="0" applyNumberFormat="1" applyFont="1" applyFill="1" applyBorder="1" applyAlignment="1">
      <alignment horizontal="center" vertical="center" wrapText="1"/>
    </xf>
    <xf numFmtId="2" fontId="52" fillId="0" borderId="0" xfId="0" applyNumberFormat="1" applyFont="1" applyFill="1" applyBorder="1" applyAlignment="1">
      <alignment horizontal="center" vertical="center" wrapText="1"/>
    </xf>
    <xf numFmtId="168" fontId="52" fillId="0" borderId="0" xfId="0" applyNumberFormat="1" applyFont="1" applyFill="1" applyBorder="1" applyAlignment="1">
      <alignment horizontal="center" vertical="center"/>
    </xf>
    <xf numFmtId="166" fontId="52" fillId="0" borderId="0" xfId="0" applyNumberFormat="1" applyFont="1" applyFill="1" applyBorder="1" applyAlignment="1">
      <alignment horizontal="center" vertical="center"/>
    </xf>
    <xf numFmtId="10" fontId="52" fillId="0" borderId="0" xfId="0" applyNumberFormat="1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68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68" fontId="6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177" fontId="53" fillId="0" borderId="0" xfId="0" applyNumberFormat="1" applyFont="1" applyBorder="1" applyAlignment="1">
      <alignment horizontal="center" vertical="center"/>
    </xf>
    <xf numFmtId="0" fontId="51" fillId="0" borderId="0" xfId="0" applyFont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166" fontId="52" fillId="0" borderId="0" xfId="0" applyNumberFormat="1" applyFont="1" applyAlignment="1">
      <alignment horizontal="right" vertical="center"/>
    </xf>
    <xf numFmtId="10" fontId="52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right" vertical="top"/>
    </xf>
    <xf numFmtId="166" fontId="52" fillId="0" borderId="0" xfId="0" applyNumberFormat="1" applyFont="1" applyAlignment="1">
      <alignment horizontal="center" vertical="center"/>
    </xf>
    <xf numFmtId="172" fontId="52" fillId="0" borderId="0" xfId="0" applyNumberFormat="1" applyFont="1" applyAlignment="1">
      <alignment horizontal="center" vertical="center"/>
    </xf>
    <xf numFmtId="166" fontId="53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right" vertical="top"/>
    </xf>
    <xf numFmtId="10" fontId="53" fillId="0" borderId="0" xfId="0" applyNumberFormat="1" applyFont="1" applyAlignment="1">
      <alignment horizontal="center" vertical="center"/>
    </xf>
    <xf numFmtId="167" fontId="53" fillId="0" borderId="0" xfId="0" applyNumberFormat="1" applyFont="1" applyAlignment="1">
      <alignment horizontal="center" vertical="center"/>
    </xf>
    <xf numFmtId="172" fontId="53" fillId="0" borderId="0" xfId="0" applyNumberFormat="1" applyFont="1" applyAlignment="1">
      <alignment horizontal="center" vertical="center"/>
    </xf>
    <xf numFmtId="167" fontId="52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right" vertical="center"/>
    </xf>
    <xf numFmtId="0" fontId="51" fillId="33" borderId="13" xfId="0" applyFont="1" applyFill="1" applyBorder="1" applyAlignment="1">
      <alignment/>
    </xf>
    <xf numFmtId="0" fontId="51" fillId="33" borderId="19" xfId="0" applyFont="1" applyFill="1" applyBorder="1" applyAlignment="1">
      <alignment/>
    </xf>
    <xf numFmtId="0" fontId="51" fillId="33" borderId="20" xfId="0" applyFont="1" applyFill="1" applyBorder="1" applyAlignment="1">
      <alignment/>
    </xf>
    <xf numFmtId="0" fontId="53" fillId="33" borderId="21" xfId="0" applyFont="1" applyFill="1" applyBorder="1" applyAlignment="1">
      <alignment horizontal="center"/>
    </xf>
    <xf numFmtId="9" fontId="53" fillId="33" borderId="21" xfId="0" applyNumberFormat="1" applyFont="1" applyFill="1" applyBorder="1" applyAlignment="1">
      <alignment horizontal="center"/>
    </xf>
    <xf numFmtId="0" fontId="51" fillId="33" borderId="22" xfId="0" applyFont="1" applyFill="1" applyBorder="1" applyAlignment="1">
      <alignment vertical="center"/>
    </xf>
    <xf numFmtId="0" fontId="51" fillId="33" borderId="23" xfId="0" applyFont="1" applyFill="1" applyBorder="1" applyAlignment="1">
      <alignment/>
    </xf>
    <xf numFmtId="2" fontId="52" fillId="33" borderId="24" xfId="0" applyNumberFormat="1" applyFont="1" applyFill="1" applyBorder="1" applyAlignment="1">
      <alignment horizontal="right" vertical="center"/>
    </xf>
    <xf numFmtId="166" fontId="51" fillId="33" borderId="15" xfId="0" applyNumberFormat="1" applyFont="1" applyFill="1" applyBorder="1" applyAlignment="1">
      <alignment/>
    </xf>
    <xf numFmtId="0" fontId="51" fillId="0" borderId="0" xfId="0" applyFont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52" fillId="0" borderId="0" xfId="0" applyNumberFormat="1" applyFont="1" applyFill="1" applyBorder="1" applyAlignment="1">
      <alignment horizontal="center" vertical="center" wrapText="1"/>
    </xf>
    <xf numFmtId="2" fontId="52" fillId="0" borderId="10" xfId="0" applyNumberFormat="1" applyFont="1" applyFill="1" applyBorder="1" applyAlignment="1">
      <alignment horizontal="center" vertical="center" wrapText="1"/>
    </xf>
    <xf numFmtId="2" fontId="52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5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52" fillId="33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left" vertical="center" wrapText="1" indent="1"/>
    </xf>
    <xf numFmtId="0" fontId="0" fillId="0" borderId="26" xfId="0" applyFont="1" applyFill="1" applyBorder="1" applyAlignment="1">
      <alignment horizontal="left" vertical="center" wrapText="1" indent="1"/>
    </xf>
    <xf numFmtId="0" fontId="0" fillId="0" borderId="27" xfId="0" applyFont="1" applyFill="1" applyBorder="1" applyAlignment="1">
      <alignment horizontal="left" vertical="center" wrapText="1" indent="1"/>
    </xf>
    <xf numFmtId="0" fontId="0" fillId="0" borderId="11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28" xfId="0" applyFont="1" applyFill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left" vertical="center" wrapText="1" indent="1"/>
    </xf>
    <xf numFmtId="0" fontId="0" fillId="0" borderId="13" xfId="0" applyFont="1" applyFill="1" applyBorder="1" applyAlignment="1">
      <alignment horizontal="left" vertical="center" wrapText="1" indent="1"/>
    </xf>
    <xf numFmtId="0" fontId="49" fillId="0" borderId="29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2" fillId="0" borderId="11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53" fillId="33" borderId="25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 horizontal="center" vertical="center"/>
    </xf>
    <xf numFmtId="0" fontId="53" fillId="33" borderId="28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left" vertical="center"/>
    </xf>
    <xf numFmtId="0" fontId="52" fillId="0" borderId="1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56" fillId="0" borderId="0" xfId="53" applyFont="1" applyFill="1" applyBorder="1" applyAlignment="1" applyProtection="1">
      <alignment vertical="center"/>
      <protection/>
    </xf>
    <xf numFmtId="0" fontId="51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/>
    </xf>
    <xf numFmtId="0" fontId="53" fillId="33" borderId="1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0" fontId="52" fillId="0" borderId="11" xfId="0" applyFont="1" applyFill="1" applyBorder="1" applyAlignment="1" applyProtection="1">
      <alignment horizontal="left" vertical="center"/>
      <protection locked="0"/>
    </xf>
    <xf numFmtId="0" fontId="52" fillId="0" borderId="0" xfId="0" applyFont="1" applyFill="1" applyBorder="1" applyAlignment="1" applyProtection="1">
      <alignment horizontal="left" vertical="center"/>
      <protection locked="0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UploadedPDF/1001234_tax_expenditures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93"/>
  <sheetViews>
    <sheetView showGridLines="0" tabSelected="1" zoomScale="93" zoomScaleNormal="93" zoomScalePageLayoutView="0" workbookViewId="0" topLeftCell="A1">
      <selection activeCell="A1" sqref="A1"/>
    </sheetView>
  </sheetViews>
  <sheetFormatPr defaultColWidth="8.88671875" defaultRowHeight="15"/>
  <cols>
    <col min="1" max="1" width="1.88671875" style="1" customWidth="1"/>
    <col min="2" max="2" width="14.4453125" style="1" customWidth="1"/>
    <col min="3" max="3" width="10.21484375" style="1" customWidth="1"/>
    <col min="4" max="4" width="3.99609375" style="1" customWidth="1"/>
    <col min="5" max="5" width="9.88671875" style="1" customWidth="1"/>
    <col min="6" max="6" width="4.4453125" style="1" customWidth="1"/>
    <col min="7" max="7" width="11.21484375" style="1" customWidth="1"/>
    <col min="8" max="8" width="5.3359375" style="1" customWidth="1"/>
    <col min="9" max="9" width="10.5546875" style="1" customWidth="1"/>
    <col min="10" max="10" width="7.21484375" style="1" customWidth="1"/>
    <col min="11" max="11" width="7.88671875" style="1" customWidth="1"/>
    <col min="12" max="12" width="8.6640625" style="1" customWidth="1"/>
    <col min="13" max="13" width="10.3359375" style="2" customWidth="1"/>
    <col min="14" max="14" width="2.21484375" style="1" customWidth="1"/>
    <col min="15" max="15" width="10.4453125" style="3" customWidth="1"/>
    <col min="16" max="16384" width="8.77734375" style="1" customWidth="1"/>
  </cols>
  <sheetData>
    <row r="1" ht="13.5" thickBot="1"/>
    <row r="2" spans="2:17" ht="12.75">
      <c r="B2" s="94" t="s">
        <v>96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6"/>
      <c r="N2" s="4"/>
      <c r="P2" s="5" t="s">
        <v>82</v>
      </c>
      <c r="Q2" s="1" t="s">
        <v>79</v>
      </c>
    </row>
    <row r="3" spans="2:17" ht="12.75">
      <c r="B3" s="97"/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  <c r="N3" s="6"/>
      <c r="O3" s="7"/>
      <c r="P3" s="5" t="s">
        <v>83</v>
      </c>
      <c r="Q3" s="1" t="s">
        <v>80</v>
      </c>
    </row>
    <row r="4" spans="2:17" ht="12.75">
      <c r="B4" s="97"/>
      <c r="C4" s="98"/>
      <c r="D4" s="98"/>
      <c r="E4" s="98"/>
      <c r="F4" s="98"/>
      <c r="G4" s="98"/>
      <c r="H4" s="98"/>
      <c r="I4" s="98"/>
      <c r="J4" s="98"/>
      <c r="K4" s="98"/>
      <c r="L4" s="98"/>
      <c r="M4" s="99"/>
      <c r="N4" s="6"/>
      <c r="O4" s="7"/>
      <c r="P4" s="5" t="s">
        <v>84</v>
      </c>
      <c r="Q4" s="1" t="s">
        <v>81</v>
      </c>
    </row>
    <row r="5" spans="2:15" ht="12.75">
      <c r="B5" s="97"/>
      <c r="C5" s="98"/>
      <c r="D5" s="98"/>
      <c r="E5" s="98"/>
      <c r="F5" s="98"/>
      <c r="G5" s="98"/>
      <c r="H5" s="98"/>
      <c r="I5" s="98"/>
      <c r="J5" s="98"/>
      <c r="K5" s="98"/>
      <c r="L5" s="98"/>
      <c r="M5" s="99"/>
      <c r="N5" s="6"/>
      <c r="O5" s="7"/>
    </row>
    <row r="6" spans="2:15" ht="12.75">
      <c r="B6" s="97"/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  <c r="N6" s="6"/>
      <c r="O6" s="7"/>
    </row>
    <row r="7" spans="2:15" ht="12.75">
      <c r="B7" s="97"/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  <c r="N7" s="6"/>
      <c r="O7" s="7"/>
    </row>
    <row r="8" spans="2:13" ht="12.75">
      <c r="B8" s="97"/>
      <c r="C8" s="98"/>
      <c r="D8" s="98"/>
      <c r="E8" s="98"/>
      <c r="F8" s="98"/>
      <c r="G8" s="98"/>
      <c r="H8" s="98"/>
      <c r="I8" s="98"/>
      <c r="J8" s="98"/>
      <c r="K8" s="98"/>
      <c r="L8" s="98"/>
      <c r="M8" s="99"/>
    </row>
    <row r="9" spans="2:13" ht="13.5" thickBot="1">
      <c r="B9" s="100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2"/>
    </row>
    <row r="10" spans="2:15" ht="13.5" thickBo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7"/>
    </row>
    <row r="11" spans="2:14" ht="15.75" thickBot="1">
      <c r="B11" s="103" t="s">
        <v>0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5"/>
      <c r="N11" s="4"/>
    </row>
    <row r="12" spans="2:13" ht="12.75">
      <c r="B12" s="106"/>
      <c r="C12" s="107"/>
      <c r="D12" s="107"/>
      <c r="E12" s="107"/>
      <c r="F12" s="107"/>
      <c r="G12" s="108" t="s">
        <v>1</v>
      </c>
      <c r="H12" s="108"/>
      <c r="I12" s="108"/>
      <c r="J12" s="108"/>
      <c r="K12" s="108"/>
      <c r="L12" s="108"/>
      <c r="M12" s="109"/>
    </row>
    <row r="13" spans="2:13" ht="13.5">
      <c r="B13" s="110" t="s">
        <v>2</v>
      </c>
      <c r="C13" s="111"/>
      <c r="D13" s="111"/>
      <c r="E13" s="111"/>
      <c r="F13" s="111"/>
      <c r="G13" s="9" t="s">
        <v>3</v>
      </c>
      <c r="H13" s="9" t="s">
        <v>4</v>
      </c>
      <c r="I13" s="9" t="s">
        <v>5</v>
      </c>
      <c r="J13" s="9" t="s">
        <v>6</v>
      </c>
      <c r="K13" s="9" t="s">
        <v>7</v>
      </c>
      <c r="L13" s="9" t="s">
        <v>8</v>
      </c>
      <c r="M13" s="10" t="s">
        <v>9</v>
      </c>
    </row>
    <row r="14" spans="2:13" ht="12.75">
      <c r="B14" s="112" t="s">
        <v>10</v>
      </c>
      <c r="C14" s="113"/>
      <c r="D14" s="113"/>
      <c r="E14" s="113"/>
      <c r="F14" s="113"/>
      <c r="G14" s="81">
        <v>0.02</v>
      </c>
      <c r="H14" s="81">
        <v>0.08</v>
      </c>
      <c r="I14" s="81">
        <v>0.16</v>
      </c>
      <c r="J14" s="81">
        <v>0.29</v>
      </c>
      <c r="K14" s="81">
        <v>0.24</v>
      </c>
      <c r="L14" s="81">
        <v>0.14</v>
      </c>
      <c r="M14" s="82">
        <v>0.22</v>
      </c>
    </row>
    <row r="15" spans="2:13" ht="12.75">
      <c r="B15" s="112" t="s">
        <v>11</v>
      </c>
      <c r="C15" s="113"/>
      <c r="D15" s="113"/>
      <c r="E15" s="113"/>
      <c r="F15" s="113"/>
      <c r="G15" s="81">
        <v>0.09</v>
      </c>
      <c r="H15" s="81">
        <v>0.41</v>
      </c>
      <c r="I15" s="81">
        <v>0.71</v>
      </c>
      <c r="J15" s="81">
        <v>0.42</v>
      </c>
      <c r="K15" s="81">
        <v>2.34</v>
      </c>
      <c r="L15" s="81">
        <v>1.91</v>
      </c>
      <c r="M15" s="82">
        <v>1.57</v>
      </c>
    </row>
    <row r="16" spans="2:15" ht="12.75">
      <c r="B16" s="114" t="s">
        <v>12</v>
      </c>
      <c r="C16" s="115"/>
      <c r="D16" s="115"/>
      <c r="E16" s="115"/>
      <c r="F16" s="115"/>
      <c r="G16" s="81">
        <v>0</v>
      </c>
      <c r="H16" s="81">
        <v>0</v>
      </c>
      <c r="I16" s="81">
        <v>0.01</v>
      </c>
      <c r="J16" s="81">
        <v>0.04</v>
      </c>
      <c r="K16" s="81">
        <v>0.24</v>
      </c>
      <c r="L16" s="81">
        <v>0.5</v>
      </c>
      <c r="M16" s="82">
        <v>0.15</v>
      </c>
      <c r="O16" s="13"/>
    </row>
    <row r="17" spans="2:13" ht="12.75">
      <c r="B17" s="114" t="s">
        <v>13</v>
      </c>
      <c r="C17" s="115"/>
      <c r="D17" s="115"/>
      <c r="E17" s="115"/>
      <c r="F17" s="115"/>
      <c r="G17" s="81">
        <v>0.07</v>
      </c>
      <c r="H17" s="81">
        <v>1.4</v>
      </c>
      <c r="I17" s="81">
        <v>2.03</v>
      </c>
      <c r="J17" s="81">
        <v>2.16</v>
      </c>
      <c r="K17" s="81">
        <v>1.51</v>
      </c>
      <c r="L17" s="81">
        <v>0.27</v>
      </c>
      <c r="M17" s="82">
        <v>1.65</v>
      </c>
    </row>
    <row r="18" spans="2:13" ht="12.75">
      <c r="B18" s="114" t="s">
        <v>14</v>
      </c>
      <c r="C18" s="115"/>
      <c r="D18" s="115"/>
      <c r="E18" s="115"/>
      <c r="F18" s="115"/>
      <c r="G18" s="81">
        <v>0.13</v>
      </c>
      <c r="H18" s="81">
        <v>0.6</v>
      </c>
      <c r="I18" s="81">
        <v>0.71</v>
      </c>
      <c r="J18" s="81">
        <v>0.49</v>
      </c>
      <c r="K18" s="81">
        <v>0.09</v>
      </c>
      <c r="L18" s="81">
        <v>0.03</v>
      </c>
      <c r="M18" s="82">
        <v>0.29</v>
      </c>
    </row>
    <row r="19" spans="2:13" ht="12.75">
      <c r="B19" s="114" t="s">
        <v>15</v>
      </c>
      <c r="C19" s="115"/>
      <c r="D19" s="115"/>
      <c r="E19" s="115"/>
      <c r="F19" s="115"/>
      <c r="G19" s="83">
        <v>0</v>
      </c>
      <c r="H19" s="83">
        <v>0.02</v>
      </c>
      <c r="I19" s="83">
        <v>0.06</v>
      </c>
      <c r="J19" s="83">
        <v>0.09</v>
      </c>
      <c r="K19" s="83">
        <v>0.06</v>
      </c>
      <c r="L19" s="83">
        <v>0.01</v>
      </c>
      <c r="M19" s="84">
        <v>0.06</v>
      </c>
    </row>
    <row r="20" spans="2:15" s="14" customFormat="1" ht="12.75">
      <c r="B20" s="116" t="s">
        <v>16</v>
      </c>
      <c r="C20" s="117"/>
      <c r="D20" s="117"/>
      <c r="E20" s="117"/>
      <c r="F20" s="117"/>
      <c r="G20" s="49">
        <v>0.17</v>
      </c>
      <c r="H20" s="49">
        <v>2.51</v>
      </c>
      <c r="I20" s="49">
        <v>3.68</v>
      </c>
      <c r="J20" s="49">
        <v>3.49</v>
      </c>
      <c r="K20" s="49">
        <v>4.48</v>
      </c>
      <c r="L20" s="49">
        <v>2.86</v>
      </c>
      <c r="M20" s="85">
        <v>3.94</v>
      </c>
      <c r="O20" s="15"/>
    </row>
    <row r="21" spans="2:15" s="2" customFormat="1" ht="12.75">
      <c r="B21" s="116" t="s">
        <v>17</v>
      </c>
      <c r="C21" s="117"/>
      <c r="D21" s="117"/>
      <c r="E21" s="117"/>
      <c r="F21" s="117"/>
      <c r="G21" s="49">
        <v>0.54</v>
      </c>
      <c r="H21" s="49">
        <v>2.99</v>
      </c>
      <c r="I21" s="49">
        <v>3.79</v>
      </c>
      <c r="J21" s="49">
        <v>3.68</v>
      </c>
      <c r="K21" s="49">
        <v>4.74</v>
      </c>
      <c r="L21" s="49">
        <v>2.9</v>
      </c>
      <c r="M21" s="85">
        <v>4.19</v>
      </c>
      <c r="O21" s="16"/>
    </row>
    <row r="22" spans="2:13" ht="12.75">
      <c r="B22" s="118" t="s">
        <v>18</v>
      </c>
      <c r="C22" s="119"/>
      <c r="D22" s="119"/>
      <c r="E22" s="119"/>
      <c r="F22" s="119"/>
      <c r="G22" s="86"/>
      <c r="H22" s="86"/>
      <c r="I22" s="86"/>
      <c r="J22" s="86"/>
      <c r="K22" s="86"/>
      <c r="L22" s="86"/>
      <c r="M22" s="87"/>
    </row>
    <row r="23" spans="2:13" ht="12.75">
      <c r="B23" s="114" t="s">
        <v>19</v>
      </c>
      <c r="C23" s="115"/>
      <c r="D23" s="115"/>
      <c r="E23" s="115"/>
      <c r="F23" s="115"/>
      <c r="G23" s="81">
        <v>0</v>
      </c>
      <c r="H23" s="81">
        <v>0.01</v>
      </c>
      <c r="I23" s="81">
        <v>0.02</v>
      </c>
      <c r="J23" s="81">
        <v>0.02</v>
      </c>
      <c r="K23" s="81">
        <v>0.01</v>
      </c>
      <c r="L23" s="81">
        <v>0</v>
      </c>
      <c r="M23" s="82">
        <v>0.01</v>
      </c>
    </row>
    <row r="24" spans="2:13" ht="12.75">
      <c r="B24" s="114" t="s">
        <v>20</v>
      </c>
      <c r="C24" s="115"/>
      <c r="D24" s="115"/>
      <c r="E24" s="115"/>
      <c r="F24" s="115"/>
      <c r="G24" s="81">
        <v>0</v>
      </c>
      <c r="H24" s="81">
        <v>0.01</v>
      </c>
      <c r="I24" s="81">
        <v>0.03</v>
      </c>
      <c r="J24" s="81">
        <v>0.04</v>
      </c>
      <c r="K24" s="81">
        <v>0.06</v>
      </c>
      <c r="L24" s="81">
        <v>0.06</v>
      </c>
      <c r="M24" s="82">
        <v>0.05</v>
      </c>
    </row>
    <row r="25" spans="2:13" ht="12.75">
      <c r="B25" s="114" t="s">
        <v>21</v>
      </c>
      <c r="C25" s="115"/>
      <c r="D25" s="115"/>
      <c r="E25" s="115"/>
      <c r="F25" s="115"/>
      <c r="G25" s="83">
        <v>0</v>
      </c>
      <c r="H25" s="83">
        <v>0.04</v>
      </c>
      <c r="I25" s="83">
        <v>0.03</v>
      </c>
      <c r="J25" s="83">
        <v>0.05</v>
      </c>
      <c r="K25" s="83">
        <v>0.01</v>
      </c>
      <c r="L25" s="83">
        <v>0</v>
      </c>
      <c r="M25" s="84">
        <v>0.02</v>
      </c>
    </row>
    <row r="26" spans="2:15" s="14" customFormat="1" ht="12.75">
      <c r="B26" s="116" t="s">
        <v>22</v>
      </c>
      <c r="C26" s="117"/>
      <c r="D26" s="117"/>
      <c r="E26" s="117"/>
      <c r="F26" s="117"/>
      <c r="G26" s="49">
        <v>0</v>
      </c>
      <c r="H26" s="49">
        <v>0.06</v>
      </c>
      <c r="I26" s="49">
        <v>0.08</v>
      </c>
      <c r="J26" s="49">
        <v>0.11</v>
      </c>
      <c r="K26" s="49">
        <v>0.08</v>
      </c>
      <c r="L26" s="49">
        <v>0.06</v>
      </c>
      <c r="M26" s="85">
        <v>0.08</v>
      </c>
      <c r="O26" s="15"/>
    </row>
    <row r="27" spans="2:15" s="2" customFormat="1" ht="12.75">
      <c r="B27" s="116" t="s">
        <v>23</v>
      </c>
      <c r="C27" s="117"/>
      <c r="D27" s="117"/>
      <c r="E27" s="117"/>
      <c r="F27" s="117"/>
      <c r="G27" s="49">
        <v>0.01</v>
      </c>
      <c r="H27" s="49">
        <v>0.06</v>
      </c>
      <c r="I27" s="49">
        <v>0.09</v>
      </c>
      <c r="J27" s="49">
        <v>0.11</v>
      </c>
      <c r="K27" s="49">
        <v>0.08</v>
      </c>
      <c r="L27" s="49">
        <v>0.06</v>
      </c>
      <c r="M27" s="85">
        <v>0.08</v>
      </c>
      <c r="O27" s="17"/>
    </row>
    <row r="28" spans="2:13" ht="12.75">
      <c r="B28" s="118" t="s">
        <v>24</v>
      </c>
      <c r="C28" s="119"/>
      <c r="D28" s="119"/>
      <c r="E28" s="119"/>
      <c r="F28" s="119"/>
      <c r="G28" s="86"/>
      <c r="H28" s="86"/>
      <c r="I28" s="86"/>
      <c r="J28" s="86"/>
      <c r="K28" s="86"/>
      <c r="L28" s="86"/>
      <c r="M28" s="87"/>
    </row>
    <row r="29" spans="2:13" ht="12.75">
      <c r="B29" s="114" t="s">
        <v>25</v>
      </c>
      <c r="C29" s="115"/>
      <c r="D29" s="115"/>
      <c r="E29" s="115"/>
      <c r="F29" s="115"/>
      <c r="G29" s="81">
        <v>0</v>
      </c>
      <c r="H29" s="81">
        <v>0.01</v>
      </c>
      <c r="I29" s="81">
        <v>0.02</v>
      </c>
      <c r="J29" s="81">
        <v>0.07</v>
      </c>
      <c r="K29" s="81">
        <v>1.85</v>
      </c>
      <c r="L29" s="81">
        <v>5.33</v>
      </c>
      <c r="M29" s="82">
        <v>1.1</v>
      </c>
    </row>
    <row r="30" spans="2:13" ht="12.75">
      <c r="B30" s="114" t="s">
        <v>26</v>
      </c>
      <c r="C30" s="115"/>
      <c r="D30" s="115"/>
      <c r="E30" s="115"/>
      <c r="F30" s="115"/>
      <c r="G30" s="83">
        <v>0</v>
      </c>
      <c r="H30" s="83">
        <v>0.01</v>
      </c>
      <c r="I30" s="83">
        <v>0.01</v>
      </c>
      <c r="J30" s="83">
        <v>0.05</v>
      </c>
      <c r="K30" s="83">
        <v>0.22</v>
      </c>
      <c r="L30" s="83">
        <v>0.44</v>
      </c>
      <c r="M30" s="84">
        <v>0.14</v>
      </c>
    </row>
    <row r="31" spans="2:15" s="14" customFormat="1" ht="12.75">
      <c r="B31" s="116" t="s">
        <v>27</v>
      </c>
      <c r="C31" s="117"/>
      <c r="D31" s="117"/>
      <c r="E31" s="117"/>
      <c r="F31" s="117"/>
      <c r="G31" s="49">
        <v>0</v>
      </c>
      <c r="H31" s="49">
        <v>0.02</v>
      </c>
      <c r="I31" s="49">
        <v>0.03</v>
      </c>
      <c r="J31" s="49">
        <v>0.12</v>
      </c>
      <c r="K31" s="49">
        <v>2.07</v>
      </c>
      <c r="L31" s="49">
        <v>5.77</v>
      </c>
      <c r="M31" s="85">
        <v>1.24</v>
      </c>
      <c r="O31" s="15"/>
    </row>
    <row r="32" spans="2:15" s="2" customFormat="1" ht="12.75">
      <c r="B32" s="116" t="s">
        <v>28</v>
      </c>
      <c r="C32" s="117"/>
      <c r="D32" s="117"/>
      <c r="E32" s="117"/>
      <c r="F32" s="117"/>
      <c r="G32" s="49">
        <v>0</v>
      </c>
      <c r="H32" s="49">
        <v>0.01</v>
      </c>
      <c r="I32" s="49">
        <v>0.04</v>
      </c>
      <c r="J32" s="49">
        <v>0.12</v>
      </c>
      <c r="K32" s="49">
        <v>2.11</v>
      </c>
      <c r="L32" s="49">
        <v>5.87</v>
      </c>
      <c r="M32" s="85">
        <v>1.26</v>
      </c>
      <c r="O32" s="17"/>
    </row>
    <row r="33" spans="2:13" ht="12.75">
      <c r="B33" s="118" t="s">
        <v>29</v>
      </c>
      <c r="C33" s="119"/>
      <c r="D33" s="119"/>
      <c r="E33" s="119"/>
      <c r="F33" s="119"/>
      <c r="G33" s="86"/>
      <c r="H33" s="86"/>
      <c r="I33" s="86"/>
      <c r="J33" s="86"/>
      <c r="K33" s="86"/>
      <c r="L33" s="86"/>
      <c r="M33" s="87"/>
    </row>
    <row r="34" spans="2:13" ht="12.75">
      <c r="B34" s="114" t="s">
        <v>30</v>
      </c>
      <c r="C34" s="115"/>
      <c r="D34" s="115"/>
      <c r="E34" s="115"/>
      <c r="F34" s="115"/>
      <c r="G34" s="81">
        <v>0.01</v>
      </c>
      <c r="H34" s="81">
        <v>0.06</v>
      </c>
      <c r="I34" s="81">
        <v>0.27</v>
      </c>
      <c r="J34" s="81">
        <v>0.78</v>
      </c>
      <c r="K34" s="81">
        <v>1.44</v>
      </c>
      <c r="L34" s="81">
        <v>0.72</v>
      </c>
      <c r="M34" s="82">
        <v>1.03</v>
      </c>
    </row>
    <row r="35" spans="2:13" ht="12.75">
      <c r="B35" s="114" t="s">
        <v>31</v>
      </c>
      <c r="C35" s="115"/>
      <c r="D35" s="115"/>
      <c r="E35" s="115"/>
      <c r="F35" s="115"/>
      <c r="G35" s="81">
        <v>0</v>
      </c>
      <c r="H35" s="81">
        <v>0.03</v>
      </c>
      <c r="I35" s="81">
        <v>0.12</v>
      </c>
      <c r="J35" s="81">
        <v>0.43</v>
      </c>
      <c r="K35" s="81">
        <v>1.51</v>
      </c>
      <c r="L35" s="81">
        <v>1.92</v>
      </c>
      <c r="M35" s="82">
        <v>0.98</v>
      </c>
    </row>
    <row r="36" spans="2:13" ht="12.75">
      <c r="B36" s="114" t="s">
        <v>32</v>
      </c>
      <c r="C36" s="115"/>
      <c r="D36" s="115"/>
      <c r="E36" s="115"/>
      <c r="F36" s="115"/>
      <c r="G36" s="81">
        <v>0</v>
      </c>
      <c r="H36" s="81">
        <v>0.02</v>
      </c>
      <c r="I36" s="81">
        <v>0.09</v>
      </c>
      <c r="J36" s="81">
        <v>0.26</v>
      </c>
      <c r="K36" s="81">
        <v>0.74</v>
      </c>
      <c r="L36" s="81">
        <v>1.04</v>
      </c>
      <c r="M36" s="82">
        <v>0.49</v>
      </c>
    </row>
    <row r="37" spans="2:13" ht="12.75">
      <c r="B37" s="114" t="s">
        <v>33</v>
      </c>
      <c r="C37" s="115"/>
      <c r="D37" s="115"/>
      <c r="E37" s="115"/>
      <c r="F37" s="115"/>
      <c r="G37" s="81">
        <v>0</v>
      </c>
      <c r="H37" s="81">
        <v>0</v>
      </c>
      <c r="I37" s="81">
        <v>0</v>
      </c>
      <c r="J37" s="81">
        <v>0</v>
      </c>
      <c r="K37" s="81">
        <v>0.01</v>
      </c>
      <c r="L37" s="81">
        <v>0.01</v>
      </c>
      <c r="M37" s="82">
        <v>0</v>
      </c>
    </row>
    <row r="38" spans="2:13" ht="12.75">
      <c r="B38" s="11" t="s">
        <v>34</v>
      </c>
      <c r="C38" s="12"/>
      <c r="D38" s="12"/>
      <c r="E38" s="12"/>
      <c r="F38" s="12"/>
      <c r="G38" s="83">
        <v>0</v>
      </c>
      <c r="H38" s="83">
        <v>0.04</v>
      </c>
      <c r="I38" s="83">
        <v>0.07</v>
      </c>
      <c r="J38" s="83">
        <v>0.11</v>
      </c>
      <c r="K38" s="83">
        <v>0.06</v>
      </c>
      <c r="L38" s="83">
        <v>0.02</v>
      </c>
      <c r="M38" s="84">
        <v>0.07</v>
      </c>
    </row>
    <row r="39" spans="2:15" s="14" customFormat="1" ht="12.75">
      <c r="B39" s="116" t="s">
        <v>35</v>
      </c>
      <c r="C39" s="117"/>
      <c r="D39" s="117"/>
      <c r="E39" s="117"/>
      <c r="F39" s="117"/>
      <c r="G39" s="49">
        <v>0.01</v>
      </c>
      <c r="H39" s="49">
        <v>0.15</v>
      </c>
      <c r="I39" s="49">
        <v>0.55</v>
      </c>
      <c r="J39" s="49">
        <v>1.58</v>
      </c>
      <c r="K39" s="49">
        <v>3.76</v>
      </c>
      <c r="L39" s="49">
        <v>3.71</v>
      </c>
      <c r="M39" s="85">
        <v>2.57</v>
      </c>
      <c r="O39" s="15"/>
    </row>
    <row r="40" spans="2:15" s="2" customFormat="1" ht="12.75">
      <c r="B40" s="116" t="s">
        <v>36</v>
      </c>
      <c r="C40" s="117"/>
      <c r="D40" s="117"/>
      <c r="E40" s="117"/>
      <c r="F40" s="117"/>
      <c r="G40" s="49">
        <v>0.02</v>
      </c>
      <c r="H40" s="49">
        <v>0.11</v>
      </c>
      <c r="I40" s="49">
        <v>0.38</v>
      </c>
      <c r="J40" s="49">
        <v>1.09</v>
      </c>
      <c r="K40" s="49">
        <v>2.91</v>
      </c>
      <c r="L40" s="49">
        <v>3.24</v>
      </c>
      <c r="M40" s="85">
        <v>1.97</v>
      </c>
      <c r="O40" s="17"/>
    </row>
    <row r="41" spans="2:13" ht="12.75">
      <c r="B41" s="118" t="s">
        <v>37</v>
      </c>
      <c r="C41" s="119"/>
      <c r="D41" s="119"/>
      <c r="E41" s="119"/>
      <c r="F41" s="119"/>
      <c r="G41" s="86"/>
      <c r="H41" s="86"/>
      <c r="I41" s="86"/>
      <c r="J41" s="86"/>
      <c r="K41" s="86"/>
      <c r="L41" s="86"/>
      <c r="M41" s="87"/>
    </row>
    <row r="42" spans="2:13" ht="12.75">
      <c r="B42" s="114" t="s">
        <v>38</v>
      </c>
      <c r="C42" s="115"/>
      <c r="D42" s="115"/>
      <c r="E42" s="115"/>
      <c r="F42" s="115"/>
      <c r="G42" s="81">
        <v>0.01</v>
      </c>
      <c r="H42" s="81">
        <v>0.09</v>
      </c>
      <c r="I42" s="81">
        <v>0.1</v>
      </c>
      <c r="J42" s="81">
        <v>0.08</v>
      </c>
      <c r="K42" s="81">
        <v>0.02</v>
      </c>
      <c r="L42" s="81">
        <v>0</v>
      </c>
      <c r="M42" s="82">
        <v>0.05</v>
      </c>
    </row>
    <row r="43" spans="2:13" ht="12.75">
      <c r="B43" s="114" t="s">
        <v>39</v>
      </c>
      <c r="C43" s="115"/>
      <c r="D43" s="115"/>
      <c r="E43" s="115"/>
      <c r="F43" s="115"/>
      <c r="G43" s="81">
        <v>0.01</v>
      </c>
      <c r="H43" s="81">
        <v>0.05</v>
      </c>
      <c r="I43" s="81">
        <v>0.06</v>
      </c>
      <c r="J43" s="81">
        <v>0.04</v>
      </c>
      <c r="K43" s="81">
        <v>0</v>
      </c>
      <c r="L43" s="81">
        <v>0</v>
      </c>
      <c r="M43" s="82">
        <v>0.02</v>
      </c>
    </row>
    <row r="44" spans="2:13" ht="12.75">
      <c r="B44" s="114" t="s">
        <v>40</v>
      </c>
      <c r="C44" s="115"/>
      <c r="D44" s="115"/>
      <c r="E44" s="115"/>
      <c r="F44" s="115"/>
      <c r="G44" s="81">
        <v>0</v>
      </c>
      <c r="H44" s="81">
        <v>0.03</v>
      </c>
      <c r="I44" s="81">
        <v>0.08</v>
      </c>
      <c r="J44" s="81">
        <v>0.06</v>
      </c>
      <c r="K44" s="81">
        <v>0.03</v>
      </c>
      <c r="L44" s="81">
        <v>0</v>
      </c>
      <c r="M44" s="82">
        <v>0.04</v>
      </c>
    </row>
    <row r="45" spans="2:13" ht="12.75">
      <c r="B45" s="114" t="s">
        <v>41</v>
      </c>
      <c r="C45" s="115"/>
      <c r="D45" s="115"/>
      <c r="E45" s="115"/>
      <c r="F45" s="115"/>
      <c r="G45" s="83">
        <v>0.03</v>
      </c>
      <c r="H45" s="83">
        <v>0.11</v>
      </c>
      <c r="I45" s="83">
        <v>0.07</v>
      </c>
      <c r="J45" s="83">
        <v>0.03</v>
      </c>
      <c r="K45" s="83">
        <v>0</v>
      </c>
      <c r="L45" s="83">
        <v>0</v>
      </c>
      <c r="M45" s="84">
        <v>0.02</v>
      </c>
    </row>
    <row r="46" spans="2:15" s="14" customFormat="1" ht="12.75">
      <c r="B46" s="116" t="s">
        <v>42</v>
      </c>
      <c r="C46" s="117"/>
      <c r="D46" s="117"/>
      <c r="E46" s="117"/>
      <c r="F46" s="117"/>
      <c r="G46" s="49">
        <v>0.05</v>
      </c>
      <c r="H46" s="49">
        <v>0.28</v>
      </c>
      <c r="I46" s="49">
        <v>0.31</v>
      </c>
      <c r="J46" s="49">
        <v>0.21</v>
      </c>
      <c r="K46" s="49">
        <v>0.05</v>
      </c>
      <c r="L46" s="49">
        <v>0</v>
      </c>
      <c r="M46" s="85">
        <v>0.13</v>
      </c>
      <c r="O46" s="15"/>
    </row>
    <row r="47" spans="2:15" s="2" customFormat="1" ht="12.75">
      <c r="B47" s="116" t="s">
        <v>43</v>
      </c>
      <c r="C47" s="117"/>
      <c r="D47" s="117"/>
      <c r="E47" s="117"/>
      <c r="F47" s="117"/>
      <c r="G47" s="49">
        <v>0.05</v>
      </c>
      <c r="H47" s="49">
        <v>0.28</v>
      </c>
      <c r="I47" s="49">
        <v>0.33</v>
      </c>
      <c r="J47" s="49">
        <v>0.23</v>
      </c>
      <c r="K47" s="49">
        <v>0.06</v>
      </c>
      <c r="L47" s="49">
        <v>0</v>
      </c>
      <c r="M47" s="85">
        <v>0.14</v>
      </c>
      <c r="O47" s="17"/>
    </row>
    <row r="48" spans="2:15" s="2" customFormat="1" ht="12.75">
      <c r="B48" s="118" t="s">
        <v>44</v>
      </c>
      <c r="C48" s="119"/>
      <c r="D48" s="119"/>
      <c r="E48" s="119"/>
      <c r="F48" s="119"/>
      <c r="G48" s="49"/>
      <c r="H48" s="49"/>
      <c r="I48" s="49"/>
      <c r="J48" s="49"/>
      <c r="K48" s="49"/>
      <c r="L48" s="49"/>
      <c r="M48" s="85"/>
      <c r="O48" s="17"/>
    </row>
    <row r="49" spans="2:13" ht="12.75">
      <c r="B49" s="114" t="s">
        <v>45</v>
      </c>
      <c r="C49" s="115"/>
      <c r="D49" s="115"/>
      <c r="E49" s="115"/>
      <c r="F49" s="115"/>
      <c r="G49" s="81">
        <v>0.05</v>
      </c>
      <c r="H49" s="81">
        <v>0.96</v>
      </c>
      <c r="I49" s="81">
        <v>1.31</v>
      </c>
      <c r="J49" s="81">
        <v>0.98</v>
      </c>
      <c r="K49" s="81">
        <v>0.25</v>
      </c>
      <c r="L49" s="81">
        <v>0</v>
      </c>
      <c r="M49" s="82">
        <v>0.57</v>
      </c>
    </row>
    <row r="50" spans="2:13" ht="12.75">
      <c r="B50" s="114" t="s">
        <v>46</v>
      </c>
      <c r="C50" s="115"/>
      <c r="D50" s="115"/>
      <c r="E50" s="115"/>
      <c r="F50" s="115"/>
      <c r="G50" s="83">
        <v>5.35</v>
      </c>
      <c r="H50" s="83">
        <v>3.99</v>
      </c>
      <c r="I50" s="83">
        <v>0.88</v>
      </c>
      <c r="J50" s="83">
        <v>0.02</v>
      </c>
      <c r="K50" s="83">
        <v>0</v>
      </c>
      <c r="L50" s="83">
        <v>0</v>
      </c>
      <c r="M50" s="84">
        <v>0.56</v>
      </c>
    </row>
    <row r="51" spans="2:15" s="14" customFormat="1" ht="12.75">
      <c r="B51" s="116" t="s">
        <v>47</v>
      </c>
      <c r="C51" s="117"/>
      <c r="D51" s="117"/>
      <c r="E51" s="117"/>
      <c r="F51" s="117"/>
      <c r="G51" s="49">
        <v>5.4</v>
      </c>
      <c r="H51" s="49">
        <v>4.95</v>
      </c>
      <c r="I51" s="49">
        <v>2.19</v>
      </c>
      <c r="J51" s="49">
        <v>1</v>
      </c>
      <c r="K51" s="49">
        <v>0.25</v>
      </c>
      <c r="L51" s="49">
        <v>0</v>
      </c>
      <c r="M51" s="85">
        <v>1.13</v>
      </c>
      <c r="O51" s="15"/>
    </row>
    <row r="52" spans="2:15" s="2" customFormat="1" ht="12.75">
      <c r="B52" s="116" t="s">
        <v>48</v>
      </c>
      <c r="C52" s="117"/>
      <c r="D52" s="117"/>
      <c r="E52" s="117"/>
      <c r="F52" s="117"/>
      <c r="G52" s="49">
        <v>5.49</v>
      </c>
      <c r="H52" s="49">
        <v>5</v>
      </c>
      <c r="I52" s="49">
        <v>2.2</v>
      </c>
      <c r="J52" s="49">
        <v>0.99</v>
      </c>
      <c r="K52" s="49">
        <v>0.25</v>
      </c>
      <c r="L52" s="49">
        <v>0</v>
      </c>
      <c r="M52" s="85">
        <v>1.14</v>
      </c>
      <c r="O52" s="17"/>
    </row>
    <row r="53" spans="2:15" s="2" customFormat="1" ht="12.75">
      <c r="B53" s="116"/>
      <c r="C53" s="117"/>
      <c r="D53" s="117"/>
      <c r="E53" s="117"/>
      <c r="F53" s="117"/>
      <c r="G53" s="49"/>
      <c r="H53" s="49"/>
      <c r="I53" s="49"/>
      <c r="J53" s="49"/>
      <c r="K53" s="49"/>
      <c r="L53" s="49"/>
      <c r="M53" s="85"/>
      <c r="O53" s="17"/>
    </row>
    <row r="54" spans="2:15" s="14" customFormat="1" ht="12.75">
      <c r="B54" s="118" t="s">
        <v>49</v>
      </c>
      <c r="C54" s="119"/>
      <c r="D54" s="119"/>
      <c r="E54" s="119"/>
      <c r="F54" s="119"/>
      <c r="G54" s="88">
        <v>5.63</v>
      </c>
      <c r="H54" s="88">
        <v>7.97</v>
      </c>
      <c r="I54" s="88">
        <v>6.84</v>
      </c>
      <c r="J54" s="88">
        <v>6.51</v>
      </c>
      <c r="K54" s="88">
        <v>10.69</v>
      </c>
      <c r="L54" s="88">
        <v>12.4</v>
      </c>
      <c r="M54" s="89">
        <v>9.09</v>
      </c>
      <c r="O54" s="15"/>
    </row>
    <row r="55" spans="2:15" s="2" customFormat="1" ht="12.75">
      <c r="B55" s="118" t="s">
        <v>50</v>
      </c>
      <c r="C55" s="119"/>
      <c r="D55" s="119"/>
      <c r="E55" s="119"/>
      <c r="F55" s="119"/>
      <c r="G55" s="88">
        <v>6.52</v>
      </c>
      <c r="H55" s="88">
        <v>8.16</v>
      </c>
      <c r="I55" s="88">
        <v>6.76</v>
      </c>
      <c r="J55" s="88">
        <v>6.79</v>
      </c>
      <c r="K55" s="88">
        <v>11.36</v>
      </c>
      <c r="L55" s="88">
        <v>13.53</v>
      </c>
      <c r="M55" s="89">
        <v>9.57</v>
      </c>
      <c r="O55" s="17"/>
    </row>
    <row r="56" spans="2:13" ht="13.5" thickBot="1">
      <c r="B56" s="132"/>
      <c r="C56" s="133"/>
      <c r="D56" s="133"/>
      <c r="E56" s="133"/>
      <c r="F56" s="133"/>
      <c r="G56" s="18"/>
      <c r="H56" s="18"/>
      <c r="I56" s="18"/>
      <c r="J56" s="18"/>
      <c r="K56" s="18"/>
      <c r="L56" s="19"/>
      <c r="M56" s="20"/>
    </row>
    <row r="57" spans="2:15" s="14" customFormat="1" ht="12.75">
      <c r="B57" s="134" t="s">
        <v>51</v>
      </c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5"/>
    </row>
    <row r="58" spans="2:15" s="14" customFormat="1" ht="12.75">
      <c r="B58" s="135" t="s">
        <v>52</v>
      </c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5"/>
    </row>
    <row r="59" spans="2:16" s="21" customFormat="1" ht="12.75">
      <c r="B59" s="134" t="s">
        <v>53</v>
      </c>
      <c r="C59" s="134"/>
      <c r="D59" s="134"/>
      <c r="E59" s="134"/>
      <c r="F59" s="134"/>
      <c r="G59" s="136" t="s">
        <v>54</v>
      </c>
      <c r="H59" s="136"/>
      <c r="I59" s="136"/>
      <c r="J59" s="22"/>
      <c r="K59" s="4"/>
      <c r="L59" s="4"/>
      <c r="M59" s="4"/>
      <c r="N59" s="4"/>
      <c r="O59" s="4"/>
      <c r="P59" s="4"/>
    </row>
    <row r="60" spans="2:15" s="14" customFormat="1" ht="13.5" thickBot="1">
      <c r="B60" s="137"/>
      <c r="C60" s="137"/>
      <c r="D60" s="137"/>
      <c r="E60" s="137"/>
      <c r="F60" s="137"/>
      <c r="G60" s="4"/>
      <c r="H60" s="4"/>
      <c r="I60" s="4"/>
      <c r="J60" s="4"/>
      <c r="K60" s="4"/>
      <c r="L60" s="4"/>
      <c r="M60" s="23"/>
      <c r="N60" s="4"/>
      <c r="O60" s="3"/>
    </row>
    <row r="61" spans="1:14" ht="13.5" thickTop="1">
      <c r="A61" s="76"/>
      <c r="B61" s="120" t="s">
        <v>97</v>
      </c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24"/>
    </row>
    <row r="62" spans="1:14" ht="13.5" thickBot="1">
      <c r="A62" s="72"/>
      <c r="B62" s="122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25"/>
    </row>
    <row r="63" spans="1:14" ht="12.75">
      <c r="A63" s="72"/>
      <c r="B63" s="124"/>
      <c r="C63" s="125" t="s">
        <v>95</v>
      </c>
      <c r="D63" s="126"/>
      <c r="E63" s="126"/>
      <c r="F63" s="126"/>
      <c r="G63" s="126"/>
      <c r="H63" s="126"/>
      <c r="I63" s="126"/>
      <c r="J63" s="126"/>
      <c r="K63" s="126"/>
      <c r="L63" s="127"/>
      <c r="M63" s="130"/>
      <c r="N63" s="26"/>
    </row>
    <row r="64" spans="1:14" ht="12.75">
      <c r="A64" s="72"/>
      <c r="B64" s="124"/>
      <c r="C64" s="125"/>
      <c r="D64" s="126"/>
      <c r="E64" s="126"/>
      <c r="F64" s="126"/>
      <c r="G64" s="126"/>
      <c r="H64" s="126"/>
      <c r="I64" s="126"/>
      <c r="J64" s="126"/>
      <c r="K64" s="126"/>
      <c r="L64" s="127"/>
      <c r="M64" s="124"/>
      <c r="N64" s="27"/>
    </row>
    <row r="65" spans="1:14" ht="13.5" thickBot="1">
      <c r="A65" s="72"/>
      <c r="B65" s="124"/>
      <c r="C65" s="125"/>
      <c r="D65" s="126"/>
      <c r="E65" s="126"/>
      <c r="F65" s="126"/>
      <c r="G65" s="128"/>
      <c r="H65" s="128"/>
      <c r="I65" s="128"/>
      <c r="J65" s="128"/>
      <c r="K65" s="128"/>
      <c r="L65" s="129"/>
      <c r="M65" s="131"/>
      <c r="N65" s="26"/>
    </row>
    <row r="66" spans="1:14" ht="13.5" thickBot="1">
      <c r="A66" s="77"/>
      <c r="B66" s="139" t="s">
        <v>55</v>
      </c>
      <c r="C66" s="139"/>
      <c r="D66" s="139"/>
      <c r="E66" s="139"/>
      <c r="F66" s="140"/>
      <c r="G66" s="30" t="s">
        <v>56</v>
      </c>
      <c r="H66" s="31" t="s">
        <v>4</v>
      </c>
      <c r="I66" s="32" t="s">
        <v>57</v>
      </c>
      <c r="J66" s="31" t="s">
        <v>6</v>
      </c>
      <c r="K66" s="32" t="s">
        <v>58</v>
      </c>
      <c r="L66" s="33">
        <v>0.01</v>
      </c>
      <c r="M66" s="31" t="s">
        <v>9</v>
      </c>
      <c r="N66" s="34"/>
    </row>
    <row r="67" spans="1:14" ht="13.5" thickBot="1">
      <c r="A67" s="77"/>
      <c r="B67" s="142" t="s">
        <v>50</v>
      </c>
      <c r="C67" s="143"/>
      <c r="D67" s="143"/>
      <c r="E67" s="143"/>
      <c r="F67" s="143"/>
      <c r="G67" s="90">
        <v>6.52</v>
      </c>
      <c r="H67" s="90">
        <v>8.16</v>
      </c>
      <c r="I67" s="90">
        <v>6.76</v>
      </c>
      <c r="J67" s="90">
        <v>6.79</v>
      </c>
      <c r="K67" s="90">
        <v>11.36</v>
      </c>
      <c r="L67" s="90">
        <v>13.53</v>
      </c>
      <c r="M67" s="91">
        <v>9.57</v>
      </c>
      <c r="N67" s="34"/>
    </row>
    <row r="68" spans="1:14" ht="13.5" thickBot="1">
      <c r="A68" s="77"/>
      <c r="B68" s="139" t="s">
        <v>55</v>
      </c>
      <c r="C68" s="139"/>
      <c r="D68" s="139"/>
      <c r="E68" s="139"/>
      <c r="F68" s="140"/>
      <c r="G68" s="29" t="s">
        <v>56</v>
      </c>
      <c r="H68" s="28" t="s">
        <v>4</v>
      </c>
      <c r="I68" s="74" t="s">
        <v>57</v>
      </c>
      <c r="J68" s="28" t="s">
        <v>6</v>
      </c>
      <c r="K68" s="74" t="s">
        <v>58</v>
      </c>
      <c r="L68" s="75">
        <v>0.01</v>
      </c>
      <c r="M68" s="29" t="s">
        <v>9</v>
      </c>
      <c r="N68" s="34"/>
    </row>
    <row r="69" spans="1:14" ht="12.75">
      <c r="A69" s="77"/>
      <c r="B69" s="92" t="str">
        <f>B67</f>
        <v>Total:  all provisions with interactions</v>
      </c>
      <c r="C69" s="92"/>
      <c r="D69" s="92"/>
      <c r="E69" s="92"/>
      <c r="F69" s="92"/>
      <c r="G69" s="92"/>
      <c r="H69" s="92"/>
      <c r="I69" s="92"/>
      <c r="J69" s="92"/>
      <c r="K69" s="92"/>
      <c r="L69" s="36"/>
      <c r="M69" s="36"/>
      <c r="N69" s="25"/>
    </row>
    <row r="70" spans="1:15" ht="15" customHeight="1">
      <c r="A70" s="77"/>
      <c r="B70" s="138" t="s">
        <v>72</v>
      </c>
      <c r="C70" s="138" t="s">
        <v>91</v>
      </c>
      <c r="D70" s="138" t="s">
        <v>59</v>
      </c>
      <c r="E70" s="138" t="s">
        <v>92</v>
      </c>
      <c r="F70" s="138" t="s">
        <v>60</v>
      </c>
      <c r="G70" s="138" t="s">
        <v>61</v>
      </c>
      <c r="H70" s="138" t="s">
        <v>59</v>
      </c>
      <c r="I70" s="138" t="s">
        <v>93</v>
      </c>
      <c r="J70" s="138" t="s">
        <v>60</v>
      </c>
      <c r="K70" s="138" t="s">
        <v>62</v>
      </c>
      <c r="L70" s="138" t="s">
        <v>64</v>
      </c>
      <c r="M70" s="138" t="s">
        <v>63</v>
      </c>
      <c r="N70" s="25"/>
      <c r="O70" s="1"/>
    </row>
    <row r="71" spans="1:15" ht="15" customHeight="1">
      <c r="A71" s="77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25"/>
      <c r="O71" s="1"/>
    </row>
    <row r="72" spans="1:15" ht="15" customHeight="1">
      <c r="A72" s="77"/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79"/>
      <c r="O72" s="1"/>
    </row>
    <row r="73" spans="1:15" ht="12.75">
      <c r="A73" s="77"/>
      <c r="B73" s="37" t="s">
        <v>65</v>
      </c>
      <c r="C73" s="38">
        <v>17700</v>
      </c>
      <c r="D73" s="39"/>
      <c r="E73" s="40">
        <f>G67/100</f>
        <v>0.0652</v>
      </c>
      <c r="F73" s="41"/>
      <c r="G73" s="38">
        <f>C73*E73</f>
        <v>1154.04</v>
      </c>
      <c r="H73" s="39"/>
      <c r="I73" s="42">
        <f>$I$80/5</f>
        <v>0.0229522718</v>
      </c>
      <c r="J73" s="42"/>
      <c r="K73" s="43">
        <f>G73*I73</f>
        <v>26.487839748072</v>
      </c>
      <c r="L73" s="44">
        <f aca="true" t="shared" si="0" ref="L73:L81">K73/$K$81</f>
        <v>0.032239509462415036</v>
      </c>
      <c r="M73" s="45">
        <f>K73/$K$80</f>
        <v>0.03156789049549476</v>
      </c>
      <c r="N73" s="79"/>
      <c r="O73" s="1"/>
    </row>
    <row r="74" spans="1:15" ht="12.75">
      <c r="A74" s="77"/>
      <c r="B74" s="35" t="s">
        <v>66</v>
      </c>
      <c r="C74" s="46">
        <v>38000</v>
      </c>
      <c r="D74" s="47"/>
      <c r="E74" s="48">
        <f>H67/100</f>
        <v>0.0816</v>
      </c>
      <c r="F74" s="49"/>
      <c r="G74" s="46">
        <f>C74*E74</f>
        <v>3100.8</v>
      </c>
      <c r="H74" s="47"/>
      <c r="I74" s="50">
        <f>$I$80/5</f>
        <v>0.0229522718</v>
      </c>
      <c r="J74" s="50"/>
      <c r="K74" s="51">
        <f>G74*I74</f>
        <v>71.17040439744001</v>
      </c>
      <c r="L74" s="45">
        <f t="shared" si="0"/>
        <v>0.08662461521355981</v>
      </c>
      <c r="M74" s="45">
        <f aca="true" t="shared" si="1" ref="M74:M80">K74/$K$80</f>
        <v>0.08482003643585158</v>
      </c>
      <c r="N74" s="79"/>
      <c r="O74" s="1"/>
    </row>
    <row r="75" spans="1:15" ht="12.75">
      <c r="A75" s="77"/>
      <c r="B75" s="35" t="s">
        <v>67</v>
      </c>
      <c r="C75" s="46">
        <v>55300</v>
      </c>
      <c r="D75" s="47"/>
      <c r="E75" s="48">
        <f>I67/100</f>
        <v>0.0676</v>
      </c>
      <c r="F75" s="49"/>
      <c r="G75" s="46">
        <f>C75*E75</f>
        <v>3738.2799999999997</v>
      </c>
      <c r="H75" s="47"/>
      <c r="I75" s="50">
        <f>$I$80/5</f>
        <v>0.0229522718</v>
      </c>
      <c r="J75" s="50"/>
      <c r="K75" s="51">
        <f>G75*I75</f>
        <v>85.802018624504</v>
      </c>
      <c r="L75" s="45">
        <f t="shared" si="0"/>
        <v>0.10443339349862821</v>
      </c>
      <c r="M75" s="45">
        <f t="shared" si="1"/>
        <v>0.10225781921033772</v>
      </c>
      <c r="N75" s="79"/>
      <c r="O75" s="1"/>
    </row>
    <row r="76" spans="1:15" ht="12.75">
      <c r="A76" s="77"/>
      <c r="B76" s="35" t="s">
        <v>68</v>
      </c>
      <c r="C76" s="46">
        <v>77700</v>
      </c>
      <c r="D76" s="47"/>
      <c r="E76" s="48">
        <f>J67/100</f>
        <v>0.0679</v>
      </c>
      <c r="F76" s="49"/>
      <c r="G76" s="46">
        <f>C76*E76</f>
        <v>5275.83</v>
      </c>
      <c r="H76" s="47"/>
      <c r="I76" s="50">
        <f>$I$80/5</f>
        <v>0.0229522718</v>
      </c>
      <c r="J76" s="50"/>
      <c r="K76" s="51">
        <f>G76*I76</f>
        <v>121.092284130594</v>
      </c>
      <c r="L76" s="45">
        <f t="shared" si="0"/>
        <v>0.1473867207437291</v>
      </c>
      <c r="M76" s="45">
        <f t="shared" si="1"/>
        <v>0.14431633540678496</v>
      </c>
      <c r="N76" s="79"/>
      <c r="O76" s="1"/>
    </row>
    <row r="77" spans="1:15" ht="12.75">
      <c r="A77" s="77"/>
      <c r="B77" s="37" t="s">
        <v>69</v>
      </c>
      <c r="C77" s="38">
        <v>198300</v>
      </c>
      <c r="D77" s="39"/>
      <c r="E77" s="40">
        <f>K67/100</f>
        <v>0.11359999999999999</v>
      </c>
      <c r="F77" s="41"/>
      <c r="G77" s="38">
        <f>C77*E77</f>
        <v>22526.879999999997</v>
      </c>
      <c r="H77" s="39"/>
      <c r="I77" s="42">
        <f>$I$80/5</f>
        <v>0.0229522718</v>
      </c>
      <c r="J77" s="42"/>
      <c r="K77" s="43">
        <f>G77*I77</f>
        <v>517.043072565984</v>
      </c>
      <c r="L77" s="44">
        <f t="shared" si="0"/>
        <v>0.6293157610816679</v>
      </c>
      <c r="M77" s="45">
        <f t="shared" si="1"/>
        <v>0.6162057476735215</v>
      </c>
      <c r="N77" s="79"/>
      <c r="O77" s="1"/>
    </row>
    <row r="78" spans="1:16" ht="12.75">
      <c r="A78" s="77"/>
      <c r="B78" s="35" t="s">
        <v>70</v>
      </c>
      <c r="C78" s="46">
        <f>(C77-C79/20)*(20/19)</f>
        <v>139278.94736842104</v>
      </c>
      <c r="D78" s="47"/>
      <c r="E78" s="48">
        <f>G78/C78</f>
        <v>0.10277829044326041</v>
      </c>
      <c r="F78" s="49"/>
      <c r="G78" s="46">
        <f>K78/(I77-I79)</f>
        <v>14314.852105263157</v>
      </c>
      <c r="H78" s="47"/>
      <c r="I78" s="50">
        <f>I77-I79</f>
        <v>0.02180465821</v>
      </c>
      <c r="J78" s="50"/>
      <c r="K78" s="51">
        <f>K77-K79</f>
        <v>312.1304574819621</v>
      </c>
      <c r="L78" s="45">
        <f t="shared" si="0"/>
        <v>0.37990764566710705</v>
      </c>
      <c r="M78" s="45">
        <f t="shared" si="1"/>
        <v>0.3719933447126984</v>
      </c>
      <c r="N78" s="79"/>
      <c r="O78" s="1"/>
      <c r="P78" s="1">
        <v>67.6</v>
      </c>
    </row>
    <row r="79" spans="1:16" ht="12.75">
      <c r="A79" s="77"/>
      <c r="B79" s="37" t="s">
        <v>8</v>
      </c>
      <c r="C79" s="38">
        <v>1319700</v>
      </c>
      <c r="D79" s="39"/>
      <c r="E79" s="40">
        <f>L67/100</f>
        <v>0.1353</v>
      </c>
      <c r="F79" s="41"/>
      <c r="G79" s="38">
        <f>C79*E79</f>
        <v>178555.41</v>
      </c>
      <c r="H79" s="39"/>
      <c r="I79" s="42">
        <f>I80/100</f>
        <v>0.0011476135899999998</v>
      </c>
      <c r="J79" s="42"/>
      <c r="K79" s="43">
        <f>G79*I79</f>
        <v>204.91261508402187</v>
      </c>
      <c r="L79" s="44">
        <f t="shared" si="0"/>
        <v>0.24940811541456084</v>
      </c>
      <c r="M79" s="45">
        <f t="shared" si="1"/>
        <v>0.24421240296082322</v>
      </c>
      <c r="N79" s="25"/>
      <c r="O79" s="1"/>
      <c r="P79" s="1">
        <f>P78/I77</f>
        <v>2945.2422221664347</v>
      </c>
    </row>
    <row r="80" spans="1:15" ht="12.75">
      <c r="A80" s="77"/>
      <c r="B80" s="35" t="s">
        <v>9</v>
      </c>
      <c r="C80" s="46">
        <v>76400</v>
      </c>
      <c r="D80" s="47"/>
      <c r="E80" s="48">
        <f>M67/100</f>
        <v>0.09570000000000001</v>
      </c>
      <c r="F80" s="49"/>
      <c r="G80" s="46">
        <f>C80*E80</f>
        <v>7311.4800000000005</v>
      </c>
      <c r="H80" s="47"/>
      <c r="I80" s="52">
        <v>0.114761359</v>
      </c>
      <c r="J80" s="50"/>
      <c r="K80" s="51">
        <f>G80*I80</f>
        <v>839.07538110132</v>
      </c>
      <c r="L80" s="45">
        <f t="shared" si="0"/>
        <v>1.021275383194076</v>
      </c>
      <c r="M80" s="45">
        <f t="shared" si="1"/>
        <v>1</v>
      </c>
      <c r="N80" s="25"/>
      <c r="O80" s="1"/>
    </row>
    <row r="81" spans="1:14" ht="13.5" thickBot="1">
      <c r="A81" s="77"/>
      <c r="B81" s="141" t="s">
        <v>71</v>
      </c>
      <c r="C81" s="141"/>
      <c r="D81" s="141"/>
      <c r="E81" s="141"/>
      <c r="F81" s="141"/>
      <c r="G81" s="141"/>
      <c r="H81" s="141"/>
      <c r="I81" s="141"/>
      <c r="J81" s="35" t="s">
        <v>60</v>
      </c>
      <c r="K81" s="43">
        <f>SUM(K73:K77)</f>
        <v>821.5956194665939</v>
      </c>
      <c r="L81" s="44">
        <f t="shared" si="0"/>
        <v>1</v>
      </c>
      <c r="M81" s="45">
        <f>K81/$K$80</f>
        <v>0.9791678292219905</v>
      </c>
      <c r="N81" s="79"/>
    </row>
    <row r="82" spans="1:14" ht="14.25" thickBot="1" thickTop="1">
      <c r="A82" s="7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78"/>
      <c r="M82" s="78"/>
      <c r="N82" s="71"/>
    </row>
    <row r="83" spans="1:13" ht="13.5" thickTop="1">
      <c r="A83" s="80"/>
      <c r="L83" s="17" t="s">
        <v>90</v>
      </c>
      <c r="M83" s="17">
        <v>444.7</v>
      </c>
    </row>
    <row r="84" spans="2:13" s="53" customFormat="1" ht="35.25" customHeight="1">
      <c r="B84" s="54"/>
      <c r="C84" s="54"/>
      <c r="D84" s="54"/>
      <c r="E84" s="54" t="s">
        <v>88</v>
      </c>
      <c r="F84" s="145"/>
      <c r="G84" s="54" t="s">
        <v>61</v>
      </c>
      <c r="J84" s="55"/>
      <c r="K84" s="54" t="s">
        <v>73</v>
      </c>
      <c r="L84" s="54" t="s">
        <v>85</v>
      </c>
      <c r="M84" s="56" t="s">
        <v>86</v>
      </c>
    </row>
    <row r="85" spans="2:15" ht="12.75">
      <c r="B85" s="57"/>
      <c r="C85" s="58"/>
      <c r="D85" s="59" t="s">
        <v>87</v>
      </c>
      <c r="E85" s="60">
        <f>K79/K77</f>
        <v>0.39631633408621164</v>
      </c>
      <c r="F85" s="144"/>
      <c r="G85" s="144"/>
      <c r="J85" s="61" t="s">
        <v>74</v>
      </c>
      <c r="K85" s="62">
        <f>K73+K74</f>
        <v>97.65824414551201</v>
      </c>
      <c r="L85" s="60">
        <f>L73+L74</f>
        <v>0.11886412467597485</v>
      </c>
      <c r="M85" s="60">
        <f>K85/$M$83</f>
        <v>0.21960477658086805</v>
      </c>
      <c r="O85" s="1"/>
    </row>
    <row r="86" spans="2:15" ht="12.75">
      <c r="B86" s="15"/>
      <c r="C86" s="15"/>
      <c r="D86" s="15"/>
      <c r="E86" s="15"/>
      <c r="F86" s="15"/>
      <c r="G86" s="3"/>
      <c r="J86" s="61" t="s">
        <v>75</v>
      </c>
      <c r="K86" s="62">
        <f>K76+K77</f>
        <v>638.1353566965779</v>
      </c>
      <c r="L86" s="60">
        <f>L76+L77</f>
        <v>0.7767024818253969</v>
      </c>
      <c r="M86" s="60">
        <f aca="true" t="shared" si="2" ref="M86:M91">K86/$M$83</f>
        <v>1.4349794393896513</v>
      </c>
      <c r="O86" s="1"/>
    </row>
    <row r="87" spans="2:13" ht="12.75">
      <c r="B87" s="17"/>
      <c r="C87" s="62"/>
      <c r="E87" s="59" t="s">
        <v>89</v>
      </c>
      <c r="F87" s="3"/>
      <c r="G87" s="69">
        <f>G79-G78</f>
        <v>164240.55789473685</v>
      </c>
      <c r="I87" s="3"/>
      <c r="J87" s="61" t="s">
        <v>76</v>
      </c>
      <c r="K87" s="62">
        <f>K86-K85</f>
        <v>540.4771125510658</v>
      </c>
      <c r="L87" s="63">
        <f>L86-L85</f>
        <v>0.6578383571494221</v>
      </c>
      <c r="M87" s="60">
        <f t="shared" si="2"/>
        <v>1.2153746628087831</v>
      </c>
    </row>
    <row r="88" spans="2:13" ht="12.75">
      <c r="B88" s="15"/>
      <c r="C88" s="15"/>
      <c r="D88" s="15"/>
      <c r="E88" s="15"/>
      <c r="F88" s="15"/>
      <c r="L88" s="2"/>
      <c r="M88" s="60"/>
    </row>
    <row r="89" spans="2:13" ht="12.75">
      <c r="B89" s="15"/>
      <c r="C89" s="64"/>
      <c r="D89" s="15"/>
      <c r="E89" s="15"/>
      <c r="F89" s="15"/>
      <c r="J89" s="65" t="s">
        <v>77</v>
      </c>
      <c r="K89" s="64">
        <f>K73</f>
        <v>26.487839748072</v>
      </c>
      <c r="L89" s="66">
        <f>L73</f>
        <v>0.032239509462415036</v>
      </c>
      <c r="M89" s="66">
        <f t="shared" si="2"/>
        <v>0.05956339048363391</v>
      </c>
    </row>
    <row r="90" spans="2:13" ht="12.75">
      <c r="B90" s="15"/>
      <c r="C90" s="15"/>
      <c r="D90" s="66"/>
      <c r="E90" s="67"/>
      <c r="F90" s="14"/>
      <c r="J90" s="65" t="s">
        <v>78</v>
      </c>
      <c r="K90" s="64">
        <f>K77</f>
        <v>517.043072565984</v>
      </c>
      <c r="L90" s="66">
        <f>L77</f>
        <v>0.6293157610816679</v>
      </c>
      <c r="M90" s="66">
        <f t="shared" si="2"/>
        <v>1.1626783732088688</v>
      </c>
    </row>
    <row r="91" spans="2:13" ht="12.75">
      <c r="B91" s="17"/>
      <c r="C91" s="62"/>
      <c r="D91" s="15"/>
      <c r="E91" s="15"/>
      <c r="F91" s="14"/>
      <c r="I91" s="3"/>
      <c r="J91" s="65" t="s">
        <v>76</v>
      </c>
      <c r="K91" s="64">
        <f>K90-K89</f>
        <v>490.55523281791193</v>
      </c>
      <c r="L91" s="68">
        <f>L90-L89</f>
        <v>0.5970762516192528</v>
      </c>
      <c r="M91" s="66">
        <f t="shared" si="2"/>
        <v>1.103114982725235</v>
      </c>
    </row>
    <row r="92" spans="2:7" ht="12.75">
      <c r="B92" s="15"/>
      <c r="C92" s="66"/>
      <c r="D92" s="60"/>
      <c r="E92" s="69"/>
      <c r="F92" s="17"/>
      <c r="G92" s="69"/>
    </row>
    <row r="93" spans="4:13" ht="12.75">
      <c r="D93" s="66"/>
      <c r="J93" s="70" t="s">
        <v>94</v>
      </c>
      <c r="K93" s="64">
        <f>K90-K85</f>
        <v>419.38482842047193</v>
      </c>
      <c r="L93" s="66">
        <f>L90-L85</f>
        <v>0.510451636405693</v>
      </c>
      <c r="M93" s="66">
        <f>M90-M85</f>
        <v>0.9430735966280007</v>
      </c>
    </row>
  </sheetData>
  <sheetProtection sheet="1" formatCells="0" formatColumns="0"/>
  <mergeCells count="75">
    <mergeCell ref="F85:G85"/>
    <mergeCell ref="J70:J72"/>
    <mergeCell ref="K70:K72"/>
    <mergeCell ref="M70:M72"/>
    <mergeCell ref="L70:L72"/>
    <mergeCell ref="B81:I81"/>
    <mergeCell ref="B67:F67"/>
    <mergeCell ref="B68:F68"/>
    <mergeCell ref="B70:B72"/>
    <mergeCell ref="C70:C72"/>
    <mergeCell ref="D70:D72"/>
    <mergeCell ref="E70:E72"/>
    <mergeCell ref="F70:F72"/>
    <mergeCell ref="G70:G72"/>
    <mergeCell ref="H70:H72"/>
    <mergeCell ref="I70:I72"/>
    <mergeCell ref="B66:F66"/>
    <mergeCell ref="B57:N57"/>
    <mergeCell ref="B58:N58"/>
    <mergeCell ref="B59:F59"/>
    <mergeCell ref="G59:I59"/>
    <mergeCell ref="B60:F60"/>
    <mergeCell ref="B49:F49"/>
    <mergeCell ref="B50:F50"/>
    <mergeCell ref="B53:F53"/>
    <mergeCell ref="B51:F51"/>
    <mergeCell ref="B61:M62"/>
    <mergeCell ref="B63:B65"/>
    <mergeCell ref="C63:L65"/>
    <mergeCell ref="M63:M65"/>
    <mergeCell ref="B44:F44"/>
    <mergeCell ref="B45:F45"/>
    <mergeCell ref="B52:F52"/>
    <mergeCell ref="B54:F54"/>
    <mergeCell ref="B55:F55"/>
    <mergeCell ref="B56:F56"/>
    <mergeCell ref="B46:F46"/>
    <mergeCell ref="B47:F47"/>
    <mergeCell ref="B48:F48"/>
    <mergeCell ref="B34:F34"/>
    <mergeCell ref="B35:F35"/>
    <mergeCell ref="B36:F36"/>
    <mergeCell ref="B37:F37"/>
    <mergeCell ref="B39:F39"/>
    <mergeCell ref="B40:F40"/>
    <mergeCell ref="B41:F41"/>
    <mergeCell ref="B42:F42"/>
    <mergeCell ref="B43:F43"/>
    <mergeCell ref="B28:F28"/>
    <mergeCell ref="B29:F29"/>
    <mergeCell ref="B30:F30"/>
    <mergeCell ref="B31:F31"/>
    <mergeCell ref="B32:F32"/>
    <mergeCell ref="B33:F33"/>
    <mergeCell ref="B22:F22"/>
    <mergeCell ref="B23:F23"/>
    <mergeCell ref="B24:F24"/>
    <mergeCell ref="B25:F25"/>
    <mergeCell ref="B26:F26"/>
    <mergeCell ref="B27:F27"/>
    <mergeCell ref="B16:F16"/>
    <mergeCell ref="B17:F17"/>
    <mergeCell ref="B18:F18"/>
    <mergeCell ref="B19:F19"/>
    <mergeCell ref="B20:F20"/>
    <mergeCell ref="B21:F21"/>
    <mergeCell ref="B69:K69"/>
    <mergeCell ref="B82:K82"/>
    <mergeCell ref="B2:M9"/>
    <mergeCell ref="B11:M11"/>
    <mergeCell ref="B12:F12"/>
    <mergeCell ref="G12:M12"/>
    <mergeCell ref="B13:F13"/>
    <mergeCell ref="B14:F14"/>
    <mergeCell ref="B15:F15"/>
  </mergeCells>
  <hyperlinks>
    <hyperlink ref="G59:I59" r:id="rId1" display="Burman, Toder, and Geissler"/>
  </hyperlinks>
  <printOptions/>
  <pageMargins left="0.7" right="0.7" top="0.75" bottom="0.75" header="0.3" footer="0.3"/>
  <pageSetup horizontalDpi="1200" verticalDpi="1200" orientation="portrait" r:id="rId2"/>
  <ignoredErrors>
    <ignoredError sqref="K78 G7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2013-06-11T02:10:17Z</dcterms:created>
  <dcterms:modified xsi:type="dcterms:W3CDTF">2013-07-04T00:18:44Z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