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4" yWindow="65380" windowWidth="14208" windowHeight="7776" tabRatio="859" activeTab="0"/>
  </bookViews>
  <sheets>
    <sheet name="Baseline Simulation" sheetId="1" r:id="rId1"/>
    <sheet name="Alternative Simulation" sheetId="2" r:id="rId2"/>
    <sheet name="Historical Data" sheetId="3" r:id="rId3"/>
    <sheet name="Baseline Data" sheetId="4" r:id="rId4"/>
    <sheet name="Alternative Data" sheetId="5" r:id="rId5"/>
  </sheets>
  <definedNames/>
  <calcPr fullCalcOnLoad="1"/>
</workbook>
</file>

<file path=xl/comments5.xml><?xml version="1.0" encoding="utf-8"?>
<comments xmlns="http://schemas.openxmlformats.org/spreadsheetml/2006/main">
  <authors>
    <author>Dell</author>
  </authors>
  <commentList>
    <comment ref="K46" authorId="0">
      <text>
        <r>
          <rPr>
            <b/>
            <sz val="8"/>
            <rFont val="Tahoma"/>
            <family val="2"/>
          </rPr>
          <t xml:space="preserve">=B46-I46
</t>
        </r>
      </text>
    </comment>
  </commentList>
</comments>
</file>

<file path=xl/sharedStrings.xml><?xml version="1.0" encoding="utf-8"?>
<sst xmlns="http://schemas.openxmlformats.org/spreadsheetml/2006/main" count="1011" uniqueCount="132">
  <si>
    <r>
      <t xml:space="preserve">This file presents data that supplement information presented in CBO’s September 2013 report </t>
    </r>
    <r>
      <rPr>
        <i/>
        <sz val="11"/>
        <color indexed="8"/>
        <rFont val="Arial"/>
        <family val="2"/>
      </rPr>
      <t>The 2013 Long-Term Budget Outlook</t>
    </r>
    <r>
      <rPr>
        <sz val="11"/>
        <color indexed="8"/>
        <rFont val="Arial"/>
        <family val="2"/>
      </rPr>
      <t>.</t>
    </r>
  </si>
  <si>
    <t/>
  </si>
  <si>
    <t>Summary Data for the Extended Baseline</t>
  </si>
  <si>
    <t>(Percentage of gross domestic product)</t>
  </si>
  <si>
    <t xml:space="preserve"> Spending</t>
  </si>
  <si>
    <t>Noninterest Spending</t>
  </si>
  <si>
    <t>Memorandum:</t>
  </si>
  <si>
    <t>Fiscal Year</t>
  </si>
  <si>
    <t>Revenues</t>
  </si>
  <si>
    <t xml:space="preserve"> Social Security</t>
  </si>
  <si>
    <r>
      <t>Medicaid, CHIP, and Exchange Subsidies</t>
    </r>
    <r>
      <rPr>
        <vertAlign val="superscript"/>
        <sz val="11"/>
        <color indexed="8"/>
        <rFont val="Arial"/>
        <family val="2"/>
      </rPr>
      <t>b</t>
    </r>
  </si>
  <si>
    <t>Other</t>
  </si>
  <si>
    <t>Total Noninterest Spending</t>
  </si>
  <si>
    <t xml:space="preserve">  Net   Interest          </t>
  </si>
  <si>
    <t>Total Spending</t>
  </si>
  <si>
    <t>Revenues Minus Total Noninterest Spending</t>
  </si>
  <si>
    <t>Revenues Minus Total Spending</t>
  </si>
  <si>
    <t>Source: Congressional Budget Office.</t>
  </si>
  <si>
    <t xml:space="preserve">Notes: The extended baseline generally adheres closely to current law, following CBO's 10-year baseline budget projections through 2023 and then extending the baseline concept for the rest of the long-term projection period. </t>
  </si>
  <si>
    <t>a. Outlays for Medicare represent net Medicare spending (gross Medicare spending minus offsetting receipts, such as premium payments by Medicare beneficiaries).</t>
  </si>
  <si>
    <t xml:space="preserve">b. Outlays for Medicaid, CHIP, and exchange subsidies represent federal outlays for Medicaid, for the Children's Health Insurance Program, and for health insurance subsidies provided through the exchanges established by the Affordable Care Act. </t>
  </si>
  <si>
    <t>c. Debt does not reflect the economic effects of the policies underlying the extended baseline. (For an analysis of those effects and their impact on debt, see Chapter 6.)</t>
  </si>
  <si>
    <t>d. Medicare offsetting receipts, which reduce total outlays, consist of Medicare premiums, certain payments by states to Medicare, and amounts paid to providers and then recovered.</t>
  </si>
  <si>
    <t>Year</t>
  </si>
  <si>
    <r>
      <t xml:space="preserve">This file presents data that supplement information presented in CBO’s September 2013 report </t>
    </r>
    <r>
      <rPr>
        <i/>
        <sz val="11"/>
        <color indexed="8"/>
        <rFont val="Arial"/>
        <family val="2"/>
      </rPr>
      <t>The 2013 Long-Term Budget Outlook</t>
    </r>
    <r>
      <rPr>
        <sz val="11"/>
        <color indexed="8"/>
        <rFont val="Arial"/>
        <family val="2"/>
      </rPr>
      <t>.</t>
    </r>
  </si>
  <si>
    <t>Summary Data for the Extended Alternative Fiscal Scenario</t>
  </si>
  <si>
    <r>
      <t>Medicare</t>
    </r>
    <r>
      <rPr>
        <vertAlign val="superscript"/>
        <sz val="11"/>
        <color indexed="8"/>
        <rFont val="Arial"/>
        <family val="2"/>
      </rPr>
      <t>a</t>
    </r>
    <r>
      <rPr>
        <sz val="11"/>
        <color indexed="8"/>
        <rFont val="Arial"/>
        <family val="2"/>
      </rPr>
      <t xml:space="preserve"> </t>
    </r>
  </si>
  <si>
    <r>
      <t>Federal Debt Held by the Public</t>
    </r>
    <r>
      <rPr>
        <vertAlign val="superscript"/>
        <sz val="11"/>
        <color indexed="8"/>
        <rFont val="Arial"/>
        <family val="2"/>
      </rPr>
      <t>c</t>
    </r>
  </si>
  <si>
    <t xml:space="preserve">Note: </t>
  </si>
  <si>
    <t>The extended alternative fiscal scenario incorporates the assumption that the automatic reductions in spending required by the Budget Control Act for 2014 and later will not occur (although the original caps on discretionary appropriations in that law are assumed to remain in place); that lawmakers will act to prevent Medicare’s payment rates for physicians from declining; that after 2023, lawmakers will not allow various restraints on the growth of Medicare costs and health insurance subsidies to exert their full effect; and that after 2023, federal spending for programs other than Social Security and the major health care programs will rise to the average of other noninterest spending, net of offsetting receipts, as a percentage of GDP during the past two decades, rather than fall significantly below that level, as it does in the extended baseline.* It also incorporates the following assumptions regarding revenues: that about 75 expiring tax provisions (including a provision allowing businesses to immediately deduct 50 percent of new investments in equipment) will be extended through 2023; and that after 2023, revenues will remain at 18.1 percent of GDP, matching their 2023 value and a little above the average during the past 40 years of 17.4 percent, rather than rising over time as a percentage of GDP, as they do in the extended baseline. [*Note corrected on September 24, 2013]</t>
  </si>
  <si>
    <t>e. CBO does not report debt of more than 250 percent of GDP or projections based on debt above that level, such as interest outlays.</t>
  </si>
  <si>
    <t>Federal Debt Held by the Public</t>
  </si>
  <si>
    <t>Growth Factor</t>
  </si>
  <si>
    <t>Maximum</t>
  </si>
  <si>
    <t>Minimum</t>
  </si>
  <si>
    <t>Defense</t>
  </si>
  <si>
    <t>Other Minus Defense</t>
  </si>
  <si>
    <t>Alternative</t>
  </si>
  <si>
    <t>Baseline</t>
  </si>
  <si>
    <t>Social Security Plus Healthcare</t>
  </si>
  <si>
    <t>Total Healthcare</t>
  </si>
  <si>
    <t>GDP</t>
  </si>
  <si>
    <t>IntRate</t>
  </si>
  <si>
    <t>SS</t>
  </si>
  <si>
    <t>Difference</t>
  </si>
  <si>
    <t>%Change</t>
  </si>
  <si>
    <t>Net Interest</t>
  </si>
  <si>
    <t>R-NIS</t>
  </si>
  <si>
    <t>NIS</t>
  </si>
  <si>
    <t>Oth-D</t>
  </si>
  <si>
    <t>Additive Factor</t>
  </si>
  <si>
    <t>Multiplicative Factor</t>
  </si>
  <si>
    <r>
      <t>Medicare Offsetting Receipts</t>
    </r>
    <r>
      <rPr>
        <vertAlign val="superscript"/>
        <sz val="11"/>
        <color indexed="8"/>
        <rFont val="Arial"/>
        <family val="2"/>
      </rPr>
      <t>d</t>
    </r>
  </si>
  <si>
    <t>R-TS</t>
  </si>
  <si>
    <t>TS</t>
  </si>
  <si>
    <t>Revenue</t>
  </si>
  <si>
    <t>Debt to GDP Ratio</t>
  </si>
  <si>
    <t>Calculated Debt/GDP</t>
  </si>
  <si>
    <t>e</t>
  </si>
  <si>
    <t>&gt;250</t>
  </si>
  <si>
    <t>Debt/GDP*</t>
  </si>
  <si>
    <t>NetInt*</t>
  </si>
  <si>
    <t>Debt/GDP</t>
  </si>
  <si>
    <t>*</t>
  </si>
  <si>
    <t xml:space="preserve">Original data from the CBO's The 2013 Long-Term Budget Outlook (Supplementary Data).  </t>
  </si>
  <si>
    <t>SS+Health</t>
  </si>
  <si>
    <t>Other-D</t>
  </si>
  <si>
    <t>Healthcare</t>
  </si>
  <si>
    <t>***</t>
  </si>
  <si>
    <t xml:space="preserve">Independent Variables* </t>
  </si>
  <si>
    <t xml:space="preserve">Table 10.1—Gross Domestic Product and Deflators Used in the Historical Tables: 1940–2018 </t>
  </si>
  <si>
    <t xml:space="preserve">Table 11.3—Outlays for Payments for Individuals by Category and Major Program: 1940–2018 </t>
  </si>
  <si>
    <t>Projections calculated from the CBO's The 2013 Long-Term Budget Outlook (Supplementary Data).</t>
  </si>
  <si>
    <r>
      <t>Medicare</t>
    </r>
    <r>
      <rPr>
        <vertAlign val="superscript"/>
        <sz val="11"/>
        <color indexed="8"/>
        <rFont val="Arial"/>
        <family val="2"/>
      </rPr>
      <t>a</t>
    </r>
    <r>
      <rPr>
        <sz val="11"/>
        <color indexed="8"/>
        <rFont val="Arial"/>
        <family val="2"/>
      </rPr>
      <t xml:space="preserve"> </t>
    </r>
  </si>
  <si>
    <r>
      <t>Federal Debt Held by the Public</t>
    </r>
    <r>
      <rPr>
        <vertAlign val="superscript"/>
        <sz val="11"/>
        <color indexed="8"/>
        <rFont val="Arial"/>
        <family val="2"/>
      </rPr>
      <t>c</t>
    </r>
  </si>
  <si>
    <r>
      <t>Medicare Offsetting Receipts</t>
    </r>
    <r>
      <rPr>
        <vertAlign val="superscript"/>
        <sz val="11"/>
        <rFont val="Arial"/>
        <family val="2"/>
      </rPr>
      <t>d</t>
    </r>
  </si>
  <si>
    <t>% Change</t>
  </si>
  <si>
    <t>Surplus</t>
  </si>
  <si>
    <t xml:space="preserve">Debt/GDP </t>
  </si>
  <si>
    <t>Deficit</t>
  </si>
  <si>
    <r>
      <t>Medicare</t>
    </r>
    <r>
      <rPr>
        <b/>
        <vertAlign val="superscript"/>
        <sz val="10"/>
        <color indexed="10"/>
        <rFont val="Arial"/>
        <family val="2"/>
      </rPr>
      <t>a</t>
    </r>
    <r>
      <rPr>
        <b/>
        <sz val="10"/>
        <color indexed="10"/>
        <rFont val="Arial"/>
        <family val="2"/>
      </rPr>
      <t xml:space="preserve"> </t>
    </r>
  </si>
  <si>
    <t>Medicare   Plus Social Security</t>
  </si>
  <si>
    <t>Medicaid</t>
  </si>
  <si>
    <t>Social Security Plus Medicare</t>
  </si>
  <si>
    <t>SS+Mcare</t>
  </si>
  <si>
    <t>Other Excluding Defense</t>
  </si>
  <si>
    <t>Percent of Non-Interest Spending</t>
  </si>
  <si>
    <t xml:space="preserve">Table 3.1—Outlays by Superfunction and Function: 1940–2018 </t>
  </si>
  <si>
    <t>Average Rate of Interest</t>
  </si>
  <si>
    <t>MCare</t>
  </si>
  <si>
    <t>MCaid</t>
  </si>
  <si>
    <t xml:space="preserve"> Net Interest</t>
  </si>
  <si>
    <t>NetInt</t>
  </si>
  <si>
    <t>The historical fiscal-year GDP data are calculated from the Bureau of Economic Analysis's:</t>
  </si>
  <si>
    <t>Table 1.1.5  Gross Domestic Product</t>
  </si>
  <si>
    <t>SUMMARY TABLE</t>
  </si>
  <si>
    <t>Historical budget data are taken from the Office of Management and Budget's:</t>
  </si>
  <si>
    <t>Combined Simulation and Historical Data Spreadsheet</t>
  </si>
  <si>
    <r>
      <t xml:space="preserve">Enter </t>
    </r>
    <r>
      <rPr>
        <b/>
        <sz val="12"/>
        <color indexed="10"/>
        <rFont val="Arial"/>
        <family val="2"/>
      </rPr>
      <t>1</t>
    </r>
    <r>
      <rPr>
        <b/>
        <sz val="12"/>
        <rFont val="Arial"/>
        <family val="2"/>
      </rPr>
      <t xml:space="preserve"> in box for the Baseline Scenario or </t>
    </r>
    <r>
      <rPr>
        <b/>
        <sz val="12"/>
        <color indexed="10"/>
        <rFont val="Arial"/>
        <family val="2"/>
      </rPr>
      <t>2</t>
    </r>
    <r>
      <rPr>
        <b/>
        <sz val="12"/>
        <rFont val="Arial"/>
        <family val="2"/>
      </rPr>
      <t xml:space="preserve"> for the Alternative Fiscal Scenario:   </t>
    </r>
  </si>
  <si>
    <t>Calculated Net-Interest</t>
  </si>
  <si>
    <t xml:space="preserve"> </t>
  </si>
  <si>
    <t>Std. Dev.</t>
  </si>
  <si>
    <t>Non-Interest Spending</t>
  </si>
  <si>
    <t>Revenues Minus  Non-Interest Spending</t>
  </si>
  <si>
    <t>(Percent of GDP)</t>
  </si>
  <si>
    <t>Revenues*</t>
  </si>
  <si>
    <t>Real GDP 2013 Prices</t>
  </si>
  <si>
    <t>Implicit GDP Deflator</t>
  </si>
  <si>
    <t>Nominal GDP</t>
  </si>
  <si>
    <t>GDP13</t>
  </si>
  <si>
    <t>Independent Variables</t>
  </si>
  <si>
    <t>GDPD13</t>
  </si>
  <si>
    <t>Reference Data  (Percent of GDP)</t>
  </si>
  <si>
    <t>Calculated Values  (Percent of GDP)</t>
  </si>
  <si>
    <t>Reference Data*   (Percent of GDP)</t>
  </si>
  <si>
    <t xml:space="preserve">Nominal GDP </t>
  </si>
  <si>
    <t>GDPD13*</t>
  </si>
  <si>
    <t>GDP13*</t>
  </si>
  <si>
    <t>GDP*</t>
  </si>
  <si>
    <t>Data</t>
  </si>
  <si>
    <t>Alternative  Scenario Simulation Spreadsheet</t>
  </si>
  <si>
    <t xml:space="preserve"> Baseline Scenario Simulation Spreadsheet</t>
  </si>
  <si>
    <t>Historical</t>
  </si>
  <si>
    <t>Independent Variables*</t>
  </si>
  <si>
    <t>Calculated Variables*</t>
  </si>
  <si>
    <t>Mean Error</t>
  </si>
  <si>
    <t>Mean Absolute Error</t>
  </si>
  <si>
    <t>NIS*</t>
  </si>
  <si>
    <t>TS*</t>
  </si>
  <si>
    <t>R-TS*</t>
  </si>
  <si>
    <t>All Other Non-Interest, Spending</t>
  </si>
  <si>
    <t>You can download a PDF that explains how this spreadsheet works by clicking on this link.</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</si>
</sst>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quot;$&quot;#,##0"/>
    <numFmt numFmtId="168" formatCode="0.00000%"/>
    <numFmt numFmtId="169" formatCode="_(&quot;$&quot;* #,##0_);_(&quot;$&quot;* \(#,##0\);_(&quot;$&quot;* &quot;-&quot;??_);_(@_)"/>
    <numFmt numFmtId="170" formatCode="0.000"/>
    <numFmt numFmtId="171" formatCode="0.0000"/>
    <numFmt numFmtId="172" formatCode="#,##0.0"/>
    <numFmt numFmtId="173" formatCode="&quot;$&quot;#,##0.0000"/>
    <numFmt numFmtId="174" formatCode="&quot;$&quot;#,##0.0"/>
    <numFmt numFmtId="175" formatCode="[$-409]dddd\,\ mmmm\ dd\,\ yyyy"/>
    <numFmt numFmtId="176" formatCode="[$-409]h:mm:ss\ AM/PM"/>
    <numFmt numFmtId="177" formatCode="0.00000"/>
    <numFmt numFmtId="178" formatCode="0.0000%"/>
    <numFmt numFmtId="179" formatCode="###0.0"/>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0.00;###0.00"/>
    <numFmt numFmtId="186" formatCode="###0.000;###0.000"/>
    <numFmt numFmtId="187" formatCode="0.000000000000000%"/>
    <numFmt numFmtId="188" formatCode="0.0000000"/>
    <numFmt numFmtId="189" formatCode="0.000000"/>
    <numFmt numFmtId="190" formatCode="0.000000%"/>
    <numFmt numFmtId="191" formatCode="0.0000000%"/>
    <numFmt numFmtId="192" formatCode="0.00000000%"/>
    <numFmt numFmtId="193" formatCode="0.0000000000000000%"/>
    <numFmt numFmtId="194" formatCode="0.00000000000000000%"/>
    <numFmt numFmtId="195" formatCode="0.000000000000000000%"/>
    <numFmt numFmtId="196" formatCode="0.00000000000000%"/>
    <numFmt numFmtId="197" formatCode="0.0000000000000%"/>
    <numFmt numFmtId="198" formatCode="0.000000000000%"/>
    <numFmt numFmtId="199" formatCode="0.00000000000%"/>
    <numFmt numFmtId="200" formatCode="0.0000000000%"/>
    <numFmt numFmtId="201" formatCode="0.000000000%"/>
  </numFmts>
  <fonts count="91">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b/>
      <sz val="11"/>
      <name val="Arial"/>
      <family val="2"/>
    </font>
    <font>
      <sz val="11"/>
      <name val="Arial"/>
      <family val="2"/>
    </font>
    <font>
      <b/>
      <sz val="8"/>
      <name val="Tahoma"/>
      <family val="2"/>
    </font>
    <font>
      <vertAlign val="superscript"/>
      <sz val="11"/>
      <name val="Arial"/>
      <family val="2"/>
    </font>
    <font>
      <b/>
      <sz val="12"/>
      <name val="Arial"/>
      <family val="2"/>
    </font>
    <font>
      <b/>
      <sz val="12"/>
      <color indexed="10"/>
      <name val="Arial"/>
      <family val="2"/>
    </font>
    <font>
      <b/>
      <sz val="10"/>
      <color indexed="10"/>
      <name val="Arial"/>
      <family val="2"/>
    </font>
    <font>
      <b/>
      <vertAlign val="superscript"/>
      <sz val="10"/>
      <color indexed="10"/>
      <name val="Arial"/>
      <family val="2"/>
    </font>
    <font>
      <sz val="10"/>
      <name val="Arial"/>
      <family val="2"/>
    </font>
    <font>
      <sz val="10"/>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11"/>
      <color indexed="10"/>
      <name val="Arial"/>
      <family val="2"/>
    </font>
    <font>
      <vertAlign val="superscript"/>
      <sz val="11"/>
      <color indexed="10"/>
      <name val="Arial"/>
      <family val="2"/>
    </font>
    <font>
      <sz val="11"/>
      <color indexed="10"/>
      <name val="Arial"/>
      <family val="2"/>
    </font>
    <font>
      <b/>
      <sz val="14"/>
      <color indexed="10"/>
      <name val="Arial"/>
      <family val="2"/>
    </font>
    <font>
      <b/>
      <sz val="14"/>
      <color indexed="8"/>
      <name val="Arial"/>
      <family val="2"/>
    </font>
    <font>
      <u val="single"/>
      <sz val="11"/>
      <color indexed="12"/>
      <name val="Arial"/>
      <family val="2"/>
    </font>
    <font>
      <sz val="12"/>
      <color indexed="8"/>
      <name val="Arial"/>
      <family val="2"/>
    </font>
    <font>
      <sz val="12"/>
      <color indexed="10"/>
      <name val="Arial"/>
      <family val="2"/>
    </font>
    <font>
      <b/>
      <sz val="12"/>
      <color indexed="8"/>
      <name val="Arial"/>
      <family val="2"/>
    </font>
    <font>
      <sz val="14"/>
      <color indexed="8"/>
      <name val="Arial"/>
      <family val="2"/>
    </font>
    <font>
      <b/>
      <sz val="11"/>
      <color indexed="10"/>
      <name val="Calibri"/>
      <family val="2"/>
    </font>
    <font>
      <b/>
      <u val="single"/>
      <sz val="11"/>
      <color indexed="10"/>
      <name val="Arial"/>
      <family val="2"/>
    </font>
    <font>
      <b/>
      <u val="single"/>
      <sz val="11"/>
      <color indexed="10"/>
      <name val="Calibri"/>
      <family val="2"/>
    </font>
    <font>
      <b/>
      <u val="single"/>
      <sz val="14"/>
      <color indexed="12"/>
      <name val="Calibri"/>
      <family val="2"/>
    </font>
    <font>
      <b/>
      <sz val="18"/>
      <color indexed="10"/>
      <name val="Arial"/>
      <family val="2"/>
    </font>
    <font>
      <b/>
      <sz val="14"/>
      <color indexed="10"/>
      <name val="Calibri"/>
      <family val="2"/>
    </font>
    <font>
      <sz val="8.4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11"/>
      <color rgb="FFFF0000"/>
      <name val="Arial"/>
      <family val="2"/>
    </font>
    <font>
      <vertAlign val="superscript"/>
      <sz val="11"/>
      <color rgb="FFFF0000"/>
      <name val="Arial"/>
      <family val="2"/>
    </font>
    <font>
      <sz val="11"/>
      <color rgb="FFFF0000"/>
      <name val="Arial"/>
      <family val="2"/>
    </font>
    <font>
      <b/>
      <sz val="14"/>
      <color rgb="FFFF0000"/>
      <name val="Arial"/>
      <family val="2"/>
    </font>
    <font>
      <b/>
      <sz val="14"/>
      <color theme="1"/>
      <name val="Arial"/>
      <family val="2"/>
    </font>
    <font>
      <u val="single"/>
      <sz val="11"/>
      <color theme="10"/>
      <name val="Arial"/>
      <family val="2"/>
    </font>
    <font>
      <sz val="12"/>
      <color theme="1"/>
      <name val="Arial"/>
      <family val="2"/>
    </font>
    <font>
      <sz val="12"/>
      <color rgb="FFFF0000"/>
      <name val="Arial"/>
      <family val="2"/>
    </font>
    <font>
      <b/>
      <sz val="12"/>
      <color theme="1"/>
      <name val="Arial"/>
      <family val="2"/>
    </font>
    <font>
      <sz val="14"/>
      <color theme="1"/>
      <name val="Arial"/>
      <family val="2"/>
    </font>
    <font>
      <b/>
      <sz val="11"/>
      <color rgb="FFFF0000"/>
      <name val="Calibri"/>
      <family val="2"/>
    </font>
    <font>
      <b/>
      <sz val="10"/>
      <color rgb="FFFF0000"/>
      <name val="Arial"/>
      <family val="2"/>
    </font>
    <font>
      <b/>
      <u val="single"/>
      <sz val="11"/>
      <color rgb="FFFF0000"/>
      <name val="Arial"/>
      <family val="2"/>
    </font>
    <font>
      <b/>
      <u val="single"/>
      <sz val="11"/>
      <color rgb="FFFF0000"/>
      <name val="Calibri"/>
      <family val="2"/>
    </font>
    <font>
      <b/>
      <sz val="12"/>
      <color rgb="FFFF0000"/>
      <name val="Arial"/>
      <family val="2"/>
    </font>
    <font>
      <b/>
      <u val="single"/>
      <sz val="14"/>
      <color theme="10"/>
      <name val="Calibri"/>
      <family val="2"/>
    </font>
    <font>
      <b/>
      <sz val="18"/>
      <color rgb="FFFF0000"/>
      <name val="Arial"/>
      <family val="2"/>
    </font>
    <font>
      <b/>
      <sz val="14"/>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style="medium"/>
      <top style="medium"/>
      <bottom/>
    </border>
    <border>
      <left style="thin"/>
      <right style="thin"/>
      <top style="thin"/>
      <bottom style="thin"/>
    </border>
    <border>
      <left style="thin"/>
      <right style="thin"/>
      <top/>
      <bottom style="thin"/>
    </border>
    <border>
      <left style="thin"/>
      <right style="thin"/>
      <top style="thin"/>
      <bottom/>
    </border>
    <border>
      <left/>
      <right style="thin"/>
      <top/>
      <bottom style="thin"/>
    </border>
    <border>
      <left/>
      <right style="thin"/>
      <top style="thin"/>
      <bottom style="thin"/>
    </border>
    <border>
      <left/>
      <right style="thin"/>
      <top style="thin"/>
      <bottom/>
    </border>
    <border>
      <left style="medium"/>
      <right style="medium"/>
      <top style="medium"/>
      <bottom style="medium"/>
    </border>
    <border>
      <left style="thin"/>
      <right style="thin"/>
      <top/>
      <bottom/>
    </border>
    <border>
      <left/>
      <right style="thin"/>
      <top/>
      <bottom/>
    </border>
    <border>
      <left style="medium"/>
      <right style="medium"/>
      <top/>
      <bottom style="thin"/>
    </border>
    <border>
      <left style="medium"/>
      <right style="medium"/>
      <top style="thin"/>
      <bottom style="medium"/>
    </border>
    <border>
      <left style="thin"/>
      <right style="medium"/>
      <top/>
      <bottom/>
    </border>
    <border>
      <left style="medium"/>
      <right style="medium"/>
      <top style="thin"/>
      <bottom style="thin"/>
    </border>
    <border>
      <left/>
      <right style="thin"/>
      <top style="medium"/>
      <bottom style="medium"/>
    </border>
    <border>
      <left style="thin"/>
      <right style="thin"/>
      <top style="medium"/>
      <bottom style="medium"/>
    </border>
    <border>
      <left style="medium"/>
      <right style="medium"/>
      <top style="thin"/>
      <bottom/>
    </border>
    <border>
      <left style="medium"/>
      <right style="medium"/>
      <top/>
      <bottom/>
    </border>
    <border>
      <left/>
      <right/>
      <top style="thin"/>
      <bottom/>
    </border>
    <border>
      <left style="thin"/>
      <right style="medium"/>
      <top style="medium"/>
      <bottom style="medium"/>
    </border>
    <border>
      <left style="medium"/>
      <right style="thin"/>
      <top style="medium"/>
      <bottom style="medium"/>
    </border>
    <border>
      <left style="medium"/>
      <right/>
      <top style="thin"/>
      <bottom style="thin"/>
    </border>
    <border>
      <left style="medium"/>
      <right/>
      <top/>
      <bottom style="thin"/>
    </border>
    <border>
      <left style="medium"/>
      <right/>
      <top style="thin"/>
      <bottom/>
    </border>
    <border>
      <left style="medium"/>
      <right/>
      <top style="medium"/>
      <bottom style="medium"/>
    </border>
    <border>
      <left/>
      <right/>
      <top style="medium"/>
      <bottom style="medium"/>
    </border>
    <border>
      <left/>
      <right/>
      <top style="medium"/>
      <bottom/>
    </border>
    <border>
      <left style="thin"/>
      <right/>
      <top style="medium"/>
      <bottom style="medium"/>
    </border>
    <border>
      <left style="thin"/>
      <right/>
      <top/>
      <bottom style="medium"/>
    </border>
    <border>
      <left/>
      <right style="thin"/>
      <top/>
      <bottom style="medium"/>
    </border>
    <border>
      <left style="thin"/>
      <right style="thin"/>
      <top/>
      <bottom style="medium"/>
    </border>
    <border>
      <left style="medium"/>
      <right/>
      <top style="medium"/>
      <bottom/>
    </border>
    <border>
      <left/>
      <right style="medium"/>
      <top/>
      <bottom/>
    </border>
    <border>
      <left style="medium"/>
      <right/>
      <top/>
      <bottom/>
    </border>
    <border>
      <left style="medium"/>
      <right style="medium"/>
      <top/>
      <bottom style="medium"/>
    </border>
    <border>
      <left/>
      <right/>
      <top/>
      <bottom style="medium"/>
    </border>
    <border>
      <left/>
      <right style="medium"/>
      <top/>
      <bottom style="medium"/>
    </border>
    <border>
      <left/>
      <right style="medium"/>
      <top style="medium"/>
      <bottom style="medium"/>
    </border>
    <border>
      <left style="thin"/>
      <right/>
      <top/>
      <bottom/>
    </border>
    <border>
      <left style="thin"/>
      <right/>
      <top/>
      <bottom style="thin"/>
    </border>
    <border>
      <left style="medium"/>
      <right style="thin"/>
      <top/>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thin"/>
      <bottom style="medium"/>
    </border>
    <border>
      <left/>
      <right style="medium"/>
      <top/>
      <bottom style="thin"/>
    </border>
    <border>
      <left/>
      <right style="medium"/>
      <top style="thin"/>
      <bottom style="thin"/>
    </border>
    <border>
      <left/>
      <right style="medium"/>
      <top style="thin"/>
      <bottom/>
    </border>
    <border>
      <left/>
      <right style="medium"/>
      <top style="medium"/>
      <bottom/>
    </border>
    <border>
      <left style="medium"/>
      <right/>
      <top/>
      <bottom style="medium"/>
    </border>
    <border>
      <left style="thin"/>
      <right style="medium"/>
      <top/>
      <bottom style="thin"/>
    </border>
    <border>
      <left style="thin"/>
      <right/>
      <top style="thin"/>
      <bottom style="thin"/>
    </border>
    <border>
      <left style="thin"/>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style="thin"/>
      <bottom style="medium"/>
    </border>
    <border>
      <left style="medium"/>
      <right style="medium"/>
      <top style="medium"/>
      <bottom style="thin"/>
    </border>
    <border>
      <left/>
      <right style="medium"/>
      <top style="medium"/>
      <bottom style="thin"/>
    </border>
    <border>
      <left/>
      <right/>
      <top style="medium"/>
      <bottom style="thin"/>
    </border>
    <border>
      <left/>
      <right/>
      <top style="thin"/>
      <bottom style="thin"/>
    </border>
    <border>
      <left/>
      <right/>
      <top style="thin"/>
      <bottom style="medium"/>
    </border>
    <border>
      <left style="thin"/>
      <right style="thin"/>
      <top style="medium"/>
      <bottom/>
    </border>
    <border>
      <left style="thin"/>
      <right/>
      <top style="medium"/>
      <bottom/>
    </border>
    <border>
      <left/>
      <right style="medium"/>
      <top style="thin"/>
      <bottom style="medium"/>
    </border>
    <border>
      <left style="thin"/>
      <right style="medium"/>
      <top/>
      <bottom style="medium"/>
    </border>
    <border>
      <left style="thin"/>
      <right style="medium"/>
      <top style="thin"/>
      <bottom/>
    </border>
    <border>
      <left style="medium"/>
      <right style="thin"/>
      <top/>
      <bottom/>
    </border>
    <border>
      <left style="medium"/>
      <right style="thin"/>
      <top/>
      <bottom style="medium"/>
    </border>
    <border>
      <left style="medium"/>
      <right style="thin"/>
      <top style="medium"/>
      <bottom/>
    </border>
    <border>
      <left style="medium"/>
      <right/>
      <top style="medium"/>
      <bottom style="thin"/>
    </border>
    <border>
      <left style="medium"/>
      <right style="thin"/>
      <top style="thin"/>
      <bottom/>
    </border>
    <border>
      <left style="thin"/>
      <right style="medium"/>
      <top style="medium"/>
      <bottom>
        <color indexed="63"/>
      </bottom>
    </border>
    <border>
      <left style="thin"/>
      <right/>
      <top style="medium"/>
      <bottom style="thin"/>
    </border>
    <border>
      <left>
        <color indexed="63"/>
      </left>
      <right style="thin"/>
      <top style="medium"/>
      <bottom/>
    </border>
    <border>
      <left>
        <color indexed="63"/>
      </left>
      <right style="thin"/>
      <top style="medium"/>
      <bottom style="thin"/>
    </border>
    <border>
      <left style="medium"/>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29">
    <xf numFmtId="0" fontId="0" fillId="0" borderId="0" xfId="0" applyFont="1" applyAlignment="1">
      <alignment/>
    </xf>
    <xf numFmtId="0" fontId="70" fillId="0" borderId="0" xfId="0" applyFont="1" applyAlignment="1">
      <alignment/>
    </xf>
    <xf numFmtId="0" fontId="70" fillId="0" borderId="0" xfId="0" applyFont="1" applyAlignment="1">
      <alignment/>
    </xf>
    <xf numFmtId="0" fontId="70" fillId="0" borderId="10" xfId="0" applyFont="1" applyBorder="1" applyAlignment="1">
      <alignment horizontal="left"/>
    </xf>
    <xf numFmtId="0" fontId="70" fillId="0" borderId="10" xfId="0" applyFont="1" applyBorder="1" applyAlignment="1">
      <alignment/>
    </xf>
    <xf numFmtId="0" fontId="70" fillId="0" borderId="0" xfId="0" applyFont="1" applyBorder="1" applyAlignment="1">
      <alignment horizontal="center"/>
    </xf>
    <xf numFmtId="0" fontId="70" fillId="0" borderId="0" xfId="0" applyFont="1" applyBorder="1" applyAlignment="1">
      <alignment/>
    </xf>
    <xf numFmtId="0" fontId="71" fillId="0" borderId="0" xfId="0" applyFont="1" applyAlignment="1">
      <alignment horizontal="center"/>
    </xf>
    <xf numFmtId="0" fontId="70" fillId="0" borderId="10" xfId="0" applyFont="1" applyBorder="1" applyAlignment="1">
      <alignment horizontal="center" wrapText="1"/>
    </xf>
    <xf numFmtId="0" fontId="70" fillId="0" borderId="0" xfId="0" applyFont="1" applyBorder="1" applyAlignment="1">
      <alignment/>
    </xf>
    <xf numFmtId="164" fontId="70" fillId="0" borderId="0" xfId="0" applyNumberFormat="1" applyFont="1" applyBorder="1" applyAlignment="1">
      <alignment horizontal="center"/>
    </xf>
    <xf numFmtId="1" fontId="70" fillId="0" borderId="0" xfId="0" applyNumberFormat="1" applyFont="1" applyBorder="1" applyAlignment="1">
      <alignment horizontal="center"/>
    </xf>
    <xf numFmtId="0" fontId="70" fillId="0" borderId="0" xfId="0" applyFont="1" applyAlignment="1">
      <alignment wrapText="1"/>
    </xf>
    <xf numFmtId="0" fontId="70" fillId="0" borderId="0" xfId="0" applyFont="1" applyAlignment="1">
      <alignment horizontal="center"/>
    </xf>
    <xf numFmtId="1" fontId="70" fillId="0" borderId="0" xfId="0" applyNumberFormat="1" applyFont="1" applyBorder="1" applyAlignment="1">
      <alignment horizontal="left" vertical="top"/>
    </xf>
    <xf numFmtId="164" fontId="70" fillId="0" borderId="0" xfId="0" applyNumberFormat="1" applyFont="1" applyAlignment="1">
      <alignment/>
    </xf>
    <xf numFmtId="0" fontId="72" fillId="0" borderId="0" xfId="0" applyFont="1" applyAlignment="1">
      <alignment horizontal="center"/>
    </xf>
    <xf numFmtId="165" fontId="70" fillId="0" borderId="0" xfId="59" applyNumberFormat="1" applyFont="1" applyAlignment="1">
      <alignment horizontal="center"/>
    </xf>
    <xf numFmtId="0" fontId="71" fillId="33" borderId="11" xfId="0" applyFont="1" applyFill="1" applyBorder="1" applyAlignment="1">
      <alignment horizontal="center" wrapText="1"/>
    </xf>
    <xf numFmtId="165" fontId="70" fillId="0" borderId="12" xfId="59" applyNumberFormat="1" applyFont="1" applyBorder="1" applyAlignment="1">
      <alignment horizontal="center"/>
    </xf>
    <xf numFmtId="165" fontId="70" fillId="0" borderId="13" xfId="59" applyNumberFormat="1" applyFont="1" applyFill="1" applyBorder="1" applyAlignment="1">
      <alignment horizontal="center"/>
    </xf>
    <xf numFmtId="165" fontId="70" fillId="0" borderId="13" xfId="59" applyNumberFormat="1" applyFont="1" applyBorder="1" applyAlignment="1">
      <alignment horizontal="center"/>
    </xf>
    <xf numFmtId="165" fontId="70" fillId="0" borderId="14" xfId="59" applyNumberFormat="1" applyFont="1" applyBorder="1" applyAlignment="1">
      <alignment horizontal="center"/>
    </xf>
    <xf numFmtId="165" fontId="70" fillId="0" borderId="15" xfId="59" applyNumberFormat="1" applyFont="1" applyBorder="1" applyAlignment="1">
      <alignment horizontal="center"/>
    </xf>
    <xf numFmtId="165" fontId="70" fillId="0" borderId="16" xfId="59" applyNumberFormat="1" applyFont="1" applyBorder="1" applyAlignment="1">
      <alignment horizontal="center"/>
    </xf>
    <xf numFmtId="165" fontId="70" fillId="0" borderId="17" xfId="59" applyNumberFormat="1" applyFont="1" applyBorder="1" applyAlignment="1">
      <alignment horizontal="center"/>
    </xf>
    <xf numFmtId="9" fontId="71" fillId="33" borderId="18" xfId="59" applyFont="1" applyFill="1" applyBorder="1" applyAlignment="1">
      <alignment horizontal="center"/>
    </xf>
    <xf numFmtId="165" fontId="70" fillId="0" borderId="19" xfId="59" applyNumberFormat="1" applyFont="1" applyFill="1" applyBorder="1" applyAlignment="1">
      <alignment horizontal="center"/>
    </xf>
    <xf numFmtId="165" fontId="70" fillId="0" borderId="20" xfId="59" applyNumberFormat="1" applyFont="1" applyBorder="1" applyAlignment="1">
      <alignment horizontal="center"/>
    </xf>
    <xf numFmtId="165" fontId="70" fillId="0" borderId="19" xfId="59" applyNumberFormat="1" applyFont="1" applyBorder="1" applyAlignment="1">
      <alignment horizontal="center"/>
    </xf>
    <xf numFmtId="0" fontId="72" fillId="0" borderId="0" xfId="0" applyFont="1" applyAlignment="1">
      <alignment horizontal="center" wrapText="1"/>
    </xf>
    <xf numFmtId="0" fontId="71" fillId="0" borderId="0" xfId="0" applyFont="1" applyAlignment="1">
      <alignment/>
    </xf>
    <xf numFmtId="0" fontId="70" fillId="0" borderId="0" xfId="0" applyFont="1" applyAlignment="1">
      <alignment horizontal="center" wrapText="1"/>
    </xf>
    <xf numFmtId="165" fontId="71" fillId="33" borderId="18" xfId="59" applyNumberFormat="1" applyFont="1" applyFill="1" applyBorder="1" applyAlignment="1">
      <alignment horizontal="center"/>
    </xf>
    <xf numFmtId="165" fontId="71" fillId="33" borderId="21" xfId="59" applyNumberFormat="1" applyFont="1" applyFill="1" applyBorder="1" applyAlignment="1">
      <alignment horizontal="center"/>
    </xf>
    <xf numFmtId="165" fontId="71" fillId="33" borderId="22" xfId="59" applyNumberFormat="1" applyFont="1" applyFill="1" applyBorder="1" applyAlignment="1">
      <alignment horizontal="center"/>
    </xf>
    <xf numFmtId="164" fontId="70" fillId="0" borderId="0" xfId="0" applyNumberFormat="1" applyFont="1" applyFill="1" applyAlignment="1">
      <alignment horizontal="center"/>
    </xf>
    <xf numFmtId="3" fontId="70" fillId="0" borderId="0" xfId="42" applyNumberFormat="1" applyFont="1" applyFill="1" applyAlignment="1">
      <alignment horizontal="center"/>
    </xf>
    <xf numFmtId="165" fontId="70" fillId="0" borderId="0" xfId="59" applyNumberFormat="1" applyFont="1" applyFill="1" applyBorder="1" applyAlignment="1">
      <alignment/>
    </xf>
    <xf numFmtId="9" fontId="70" fillId="0" borderId="0" xfId="0" applyNumberFormat="1" applyFont="1" applyBorder="1" applyAlignment="1">
      <alignment/>
    </xf>
    <xf numFmtId="165" fontId="70" fillId="0" borderId="23" xfId="59" applyNumberFormat="1" applyFont="1" applyBorder="1" applyAlignment="1">
      <alignment horizontal="center"/>
    </xf>
    <xf numFmtId="1" fontId="5" fillId="33" borderId="24" xfId="0" applyNumberFormat="1" applyFont="1" applyFill="1" applyBorder="1" applyAlignment="1" applyProtection="1">
      <alignment horizontal="center" wrapText="1"/>
      <protection/>
    </xf>
    <xf numFmtId="165" fontId="71" fillId="33" borderId="25" xfId="59" applyNumberFormat="1" applyFont="1" applyFill="1" applyBorder="1" applyAlignment="1">
      <alignment horizontal="center"/>
    </xf>
    <xf numFmtId="165" fontId="71" fillId="33" borderId="26" xfId="59" applyNumberFormat="1" applyFont="1" applyFill="1" applyBorder="1" applyAlignment="1">
      <alignment horizontal="center"/>
    </xf>
    <xf numFmtId="1" fontId="5" fillId="33" borderId="27" xfId="0" applyNumberFormat="1" applyFont="1" applyFill="1" applyBorder="1" applyAlignment="1" applyProtection="1">
      <alignment horizontal="center" wrapText="1"/>
      <protection/>
    </xf>
    <xf numFmtId="1" fontId="5" fillId="33" borderId="18" xfId="0" applyNumberFormat="1" applyFont="1" applyFill="1" applyBorder="1" applyAlignment="1" applyProtection="1">
      <alignment horizontal="center" wrapText="1"/>
      <protection/>
    </xf>
    <xf numFmtId="9" fontId="70" fillId="0" borderId="0" xfId="59" applyNumberFormat="1" applyFont="1" applyAlignment="1">
      <alignment horizontal="center"/>
    </xf>
    <xf numFmtId="0" fontId="70" fillId="0" borderId="0" xfId="0" applyFont="1" applyAlignment="1">
      <alignment vertical="center"/>
    </xf>
    <xf numFmtId="1" fontId="5" fillId="33" borderId="21" xfId="0" applyNumberFormat="1" applyFont="1" applyFill="1" applyBorder="1" applyAlignment="1" applyProtection="1">
      <alignment horizontal="center" wrapText="1"/>
      <protection/>
    </xf>
    <xf numFmtId="1" fontId="70" fillId="0" borderId="0" xfId="0" applyNumberFormat="1" applyFont="1" applyBorder="1" applyAlignment="1">
      <alignment horizontal="left"/>
    </xf>
    <xf numFmtId="1" fontId="71" fillId="33" borderId="28" xfId="0" applyNumberFormat="1" applyFont="1" applyFill="1" applyBorder="1" applyAlignment="1">
      <alignment horizontal="center"/>
    </xf>
    <xf numFmtId="0" fontId="70" fillId="0" borderId="29" xfId="0" applyFont="1" applyBorder="1" applyAlignment="1">
      <alignment/>
    </xf>
    <xf numFmtId="0" fontId="0" fillId="0" borderId="0" xfId="0" applyAlignment="1">
      <alignment horizontal="center"/>
    </xf>
    <xf numFmtId="165" fontId="70" fillId="0" borderId="0" xfId="59" applyNumberFormat="1" applyFont="1" applyFill="1" applyAlignment="1">
      <alignment horizontal="center"/>
    </xf>
    <xf numFmtId="165" fontId="70" fillId="0" borderId="0" xfId="0" applyNumberFormat="1" applyFont="1" applyAlignment="1">
      <alignment/>
    </xf>
    <xf numFmtId="165" fontId="73" fillId="0" borderId="0" xfId="59" applyNumberFormat="1" applyFont="1" applyAlignment="1">
      <alignment horizontal="center"/>
    </xf>
    <xf numFmtId="0" fontId="70" fillId="0" borderId="0" xfId="0" applyFont="1" applyAlignment="1">
      <alignment horizontal="left" wrapText="1"/>
    </xf>
    <xf numFmtId="0" fontId="70" fillId="0" borderId="0" xfId="53" applyFont="1" applyAlignment="1">
      <alignment horizontal="left"/>
    </xf>
    <xf numFmtId="0" fontId="71" fillId="0" borderId="0" xfId="0" applyFont="1" applyAlignment="1">
      <alignment horizontal="left"/>
    </xf>
    <xf numFmtId="0" fontId="70" fillId="0" borderId="0" xfId="0" applyFont="1" applyAlignment="1">
      <alignment horizontal="left"/>
    </xf>
    <xf numFmtId="0" fontId="71" fillId="0" borderId="0" xfId="0" applyFont="1" applyAlignment="1">
      <alignment/>
    </xf>
    <xf numFmtId="165" fontId="71" fillId="33" borderId="27" xfId="59" applyNumberFormat="1" applyFont="1" applyFill="1" applyBorder="1" applyAlignment="1">
      <alignment horizontal="center"/>
    </xf>
    <xf numFmtId="165" fontId="5" fillId="33" borderId="25" xfId="59" applyNumberFormat="1" applyFont="1" applyFill="1" applyBorder="1" applyAlignment="1">
      <alignment horizontal="center"/>
    </xf>
    <xf numFmtId="165" fontId="5" fillId="33" borderId="26" xfId="59" applyNumberFormat="1" applyFont="1" applyFill="1" applyBorder="1" applyAlignment="1">
      <alignment horizontal="center"/>
    </xf>
    <xf numFmtId="165" fontId="5" fillId="33" borderId="30" xfId="59" applyNumberFormat="1" applyFont="1" applyFill="1" applyBorder="1" applyAlignment="1">
      <alignment horizontal="center"/>
    </xf>
    <xf numFmtId="1" fontId="71" fillId="33" borderId="18" xfId="0" applyNumberFormat="1" applyFont="1" applyFill="1" applyBorder="1" applyAlignment="1">
      <alignment horizontal="center"/>
    </xf>
    <xf numFmtId="165" fontId="5" fillId="33" borderId="31" xfId="59" applyNumberFormat="1" applyFont="1" applyFill="1" applyBorder="1" applyAlignment="1">
      <alignment horizontal="center"/>
    </xf>
    <xf numFmtId="1" fontId="70" fillId="0" borderId="0" xfId="0" applyNumberFormat="1" applyFont="1" applyAlignment="1">
      <alignment horizontal="center"/>
    </xf>
    <xf numFmtId="165" fontId="71" fillId="33" borderId="30" xfId="59" applyNumberFormat="1" applyFont="1" applyFill="1" applyBorder="1" applyAlignment="1">
      <alignment horizontal="center"/>
    </xf>
    <xf numFmtId="165" fontId="72" fillId="0" borderId="32" xfId="0" applyNumberFormat="1" applyFont="1" applyBorder="1" applyAlignment="1">
      <alignment horizontal="center"/>
    </xf>
    <xf numFmtId="165" fontId="72" fillId="0" borderId="33" xfId="0" applyNumberFormat="1" applyFont="1" applyBorder="1" applyAlignment="1">
      <alignment horizontal="center"/>
    </xf>
    <xf numFmtId="0" fontId="0" fillId="0" borderId="0" xfId="0" applyAlignment="1">
      <alignment/>
    </xf>
    <xf numFmtId="165" fontId="72" fillId="0" borderId="34" xfId="0" applyNumberFormat="1" applyFont="1" applyBorder="1" applyAlignment="1">
      <alignment horizontal="center"/>
    </xf>
    <xf numFmtId="165" fontId="72" fillId="33" borderId="35" xfId="0" applyNumberFormat="1" applyFont="1" applyFill="1" applyBorder="1" applyAlignment="1">
      <alignment horizontal="center"/>
    </xf>
    <xf numFmtId="164" fontId="73" fillId="0" borderId="0" xfId="0" applyNumberFormat="1" applyFont="1" applyAlignment="1">
      <alignment horizontal="center"/>
    </xf>
    <xf numFmtId="164" fontId="74" fillId="0" borderId="0" xfId="0" applyNumberFormat="1" applyFont="1" applyAlignment="1">
      <alignment horizontal="center"/>
    </xf>
    <xf numFmtId="0" fontId="70" fillId="0" borderId="0" xfId="0" applyFont="1" applyAlignment="1">
      <alignment horizontal="right"/>
    </xf>
    <xf numFmtId="0" fontId="75" fillId="0" borderId="36" xfId="0" applyFont="1" applyBorder="1" applyAlignment="1">
      <alignment/>
    </xf>
    <xf numFmtId="0" fontId="76" fillId="0" borderId="37" xfId="0" applyFont="1" applyBorder="1" applyAlignment="1">
      <alignment/>
    </xf>
    <xf numFmtId="0" fontId="76" fillId="0" borderId="0" xfId="0" applyFont="1" applyAlignment="1">
      <alignment/>
    </xf>
    <xf numFmtId="0" fontId="76" fillId="33" borderId="18" xfId="0" applyFont="1" applyFill="1" applyBorder="1" applyAlignment="1">
      <alignment/>
    </xf>
    <xf numFmtId="0" fontId="70" fillId="33" borderId="28" xfId="0" applyFont="1" applyFill="1" applyBorder="1" applyAlignment="1">
      <alignment/>
    </xf>
    <xf numFmtId="0" fontId="77" fillId="0" borderId="0" xfId="53" applyFont="1" applyAlignment="1">
      <alignment/>
    </xf>
    <xf numFmtId="164" fontId="70" fillId="0" borderId="0" xfId="0" applyNumberFormat="1" applyFont="1" applyBorder="1" applyAlignment="1">
      <alignment horizontal="left"/>
    </xf>
    <xf numFmtId="165" fontId="72" fillId="0" borderId="12" xfId="59" applyNumberFormat="1" applyFont="1" applyBorder="1" applyAlignment="1" applyProtection="1">
      <alignment horizontal="center" wrapText="1"/>
      <protection locked="0"/>
    </xf>
    <xf numFmtId="167" fontId="70" fillId="0" borderId="0" xfId="0" applyNumberFormat="1" applyFont="1" applyAlignment="1">
      <alignment horizontal="center" wrapText="1"/>
    </xf>
    <xf numFmtId="0" fontId="78"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165" fontId="71" fillId="0" borderId="15" xfId="59" applyNumberFormat="1" applyFont="1" applyBorder="1" applyAlignment="1">
      <alignment horizontal="center" vertical="center"/>
    </xf>
    <xf numFmtId="0" fontId="81" fillId="0" borderId="0" xfId="0" applyFont="1" applyAlignment="1">
      <alignment/>
    </xf>
    <xf numFmtId="1" fontId="5" fillId="33" borderId="28" xfId="0" applyNumberFormat="1" applyFont="1" applyFill="1" applyBorder="1" applyAlignment="1" applyProtection="1">
      <alignment horizontal="center" wrapText="1"/>
      <protection/>
    </xf>
    <xf numFmtId="9" fontId="71" fillId="33" borderId="18" xfId="59" applyFont="1" applyFill="1" applyBorder="1" applyAlignment="1">
      <alignment horizontal="center" vertical="center"/>
    </xf>
    <xf numFmtId="165" fontId="71" fillId="33" borderId="18" xfId="59" applyNumberFormat="1" applyFont="1" applyFill="1" applyBorder="1" applyAlignment="1">
      <alignment horizontal="center" vertical="center"/>
    </xf>
    <xf numFmtId="165" fontId="71" fillId="33" borderId="38" xfId="59" applyNumberFormat="1" applyFont="1" applyFill="1" applyBorder="1" applyAlignment="1">
      <alignment horizontal="center" vertical="center"/>
    </xf>
    <xf numFmtId="165" fontId="71" fillId="33" borderId="25" xfId="59" applyNumberFormat="1" applyFont="1" applyFill="1" applyBorder="1" applyAlignment="1">
      <alignment horizontal="center" vertical="center"/>
    </xf>
    <xf numFmtId="165" fontId="71" fillId="33" borderId="26" xfId="59" applyNumberFormat="1" applyFont="1" applyFill="1" applyBorder="1" applyAlignment="1">
      <alignment horizontal="center" vertical="center"/>
    </xf>
    <xf numFmtId="1" fontId="5" fillId="33" borderId="18" xfId="0" applyNumberFormat="1" applyFont="1" applyFill="1" applyBorder="1" applyAlignment="1" applyProtection="1">
      <alignment horizontal="center" vertical="center" wrapText="1"/>
      <protection/>
    </xf>
    <xf numFmtId="9" fontId="70" fillId="0" borderId="0" xfId="0" applyNumberFormat="1" applyFont="1" applyBorder="1" applyAlignment="1">
      <alignment vertical="center"/>
    </xf>
    <xf numFmtId="165" fontId="70" fillId="0" borderId="0" xfId="0" applyNumberFormat="1" applyFont="1" applyAlignment="1">
      <alignment vertical="center"/>
    </xf>
    <xf numFmtId="165" fontId="71" fillId="33" borderId="39" xfId="59" applyNumberFormat="1" applyFont="1" applyFill="1" applyBorder="1" applyAlignment="1">
      <alignment horizontal="center" vertical="center"/>
    </xf>
    <xf numFmtId="165" fontId="71" fillId="33" borderId="40" xfId="59" applyNumberFormat="1" applyFont="1" applyFill="1" applyBorder="1" applyAlignment="1">
      <alignment horizontal="center" vertical="center"/>
    </xf>
    <xf numFmtId="165" fontId="71" fillId="33" borderId="41" xfId="59" applyNumberFormat="1" applyFont="1" applyFill="1" applyBorder="1" applyAlignment="1">
      <alignment horizontal="center" vertical="center"/>
    </xf>
    <xf numFmtId="0" fontId="71" fillId="33" borderId="28" xfId="0" applyFont="1" applyFill="1" applyBorder="1" applyAlignment="1">
      <alignment horizontal="center" wrapText="1"/>
    </xf>
    <xf numFmtId="0" fontId="78" fillId="0" borderId="0" xfId="0" applyFont="1" applyFill="1" applyAlignment="1">
      <alignment horizontal="right" vertical="center" wrapText="1"/>
    </xf>
    <xf numFmtId="0" fontId="81" fillId="0" borderId="0" xfId="0" applyFont="1" applyFill="1" applyAlignment="1">
      <alignment horizontal="right" wrapText="1"/>
    </xf>
    <xf numFmtId="9" fontId="70" fillId="0" borderId="0" xfId="59" applyFont="1" applyFill="1" applyBorder="1" applyAlignment="1">
      <alignment horizontal="right" wrapText="1"/>
    </xf>
    <xf numFmtId="9" fontId="70" fillId="0" borderId="0" xfId="59" applyFont="1" applyFill="1" applyBorder="1" applyAlignment="1">
      <alignment horizontal="right" vertical="center" wrapText="1"/>
    </xf>
    <xf numFmtId="0" fontId="70" fillId="0" borderId="0" xfId="0" applyFont="1" applyFill="1" applyAlignment="1">
      <alignment horizontal="right" wrapText="1"/>
    </xf>
    <xf numFmtId="1" fontId="71" fillId="33" borderId="11" xfId="0" applyNumberFormat="1" applyFont="1" applyFill="1" applyBorder="1" applyAlignment="1">
      <alignment horizontal="center"/>
    </xf>
    <xf numFmtId="0" fontId="70" fillId="0" borderId="10" xfId="0" applyFont="1" applyBorder="1" applyAlignment="1">
      <alignment horizontal="center"/>
    </xf>
    <xf numFmtId="0" fontId="72" fillId="0" borderId="0" xfId="0" applyFont="1" applyBorder="1" applyAlignment="1">
      <alignment horizontal="center"/>
    </xf>
    <xf numFmtId="165" fontId="70" fillId="33" borderId="36" xfId="59" applyNumberFormat="1" applyFont="1" applyFill="1" applyBorder="1" applyAlignment="1">
      <alignment horizontal="center"/>
    </xf>
    <xf numFmtId="0" fontId="70" fillId="34" borderId="42" xfId="0" applyFont="1" applyFill="1" applyBorder="1" applyAlignment="1">
      <alignment horizontal="right"/>
    </xf>
    <xf numFmtId="0" fontId="70" fillId="34" borderId="0" xfId="0" applyFont="1" applyFill="1" applyBorder="1" applyAlignment="1">
      <alignment/>
    </xf>
    <xf numFmtId="165" fontId="70" fillId="34" borderId="0" xfId="59" applyNumberFormat="1" applyFont="1" applyFill="1" applyBorder="1" applyAlignment="1">
      <alignment horizontal="center"/>
    </xf>
    <xf numFmtId="165" fontId="70" fillId="34" borderId="43" xfId="59" applyNumberFormat="1" applyFont="1" applyFill="1" applyBorder="1" applyAlignment="1">
      <alignment horizontal="center"/>
    </xf>
    <xf numFmtId="0" fontId="62" fillId="34" borderId="0" xfId="53" applyFill="1" applyBorder="1" applyAlignment="1">
      <alignment horizontal="left" indent="1"/>
    </xf>
    <xf numFmtId="165" fontId="71" fillId="34" borderId="0" xfId="59" applyNumberFormat="1" applyFont="1" applyFill="1" applyBorder="1" applyAlignment="1">
      <alignment horizontal="center"/>
    </xf>
    <xf numFmtId="0" fontId="70" fillId="34" borderId="0" xfId="0" applyFont="1" applyFill="1" applyBorder="1" applyAlignment="1">
      <alignment horizontal="center"/>
    </xf>
    <xf numFmtId="0" fontId="71" fillId="34" borderId="0" xfId="0" applyFont="1" applyFill="1" applyBorder="1" applyAlignment="1">
      <alignment/>
    </xf>
    <xf numFmtId="0" fontId="71" fillId="34" borderId="0" xfId="0" applyFont="1" applyFill="1" applyBorder="1" applyAlignment="1">
      <alignment horizontal="center"/>
    </xf>
    <xf numFmtId="0" fontId="71" fillId="34" borderId="43" xfId="0" applyFont="1" applyFill="1" applyBorder="1" applyAlignment="1">
      <alignment/>
    </xf>
    <xf numFmtId="0" fontId="77" fillId="34" borderId="37" xfId="53" applyFont="1" applyFill="1" applyBorder="1" applyAlignment="1">
      <alignment horizontal="left" indent="1"/>
    </xf>
    <xf numFmtId="0" fontId="62" fillId="34" borderId="0" xfId="53" applyFill="1" applyBorder="1" applyAlignment="1">
      <alignment horizontal="left" indent="2"/>
    </xf>
    <xf numFmtId="0" fontId="71" fillId="33" borderId="44" xfId="0" applyFont="1" applyFill="1" applyBorder="1" applyAlignment="1">
      <alignment horizontal="center" wrapText="1"/>
    </xf>
    <xf numFmtId="0" fontId="71" fillId="33" borderId="45" xfId="0" applyFont="1" applyFill="1" applyBorder="1" applyAlignment="1">
      <alignment horizontal="center" wrapText="1"/>
    </xf>
    <xf numFmtId="0" fontId="71" fillId="33" borderId="43" xfId="0" applyFont="1" applyFill="1" applyBorder="1" applyAlignment="1">
      <alignment horizontal="center" wrapText="1"/>
    </xf>
    <xf numFmtId="165" fontId="0" fillId="0" borderId="0" xfId="59" applyNumberFormat="1" applyFont="1" applyAlignment="1">
      <alignment/>
    </xf>
    <xf numFmtId="1" fontId="0" fillId="0" borderId="0" xfId="0" applyNumberFormat="1" applyAlignment="1">
      <alignment/>
    </xf>
    <xf numFmtId="1" fontId="82" fillId="0" borderId="0" xfId="0" applyNumberFormat="1" applyFont="1" applyAlignment="1">
      <alignment horizontal="center"/>
    </xf>
    <xf numFmtId="0" fontId="83" fillId="0" borderId="10" xfId="0" applyFont="1" applyBorder="1" applyAlignment="1">
      <alignment horizontal="center" wrapText="1"/>
    </xf>
    <xf numFmtId="0" fontId="83" fillId="0" borderId="10" xfId="0" applyFont="1" applyBorder="1" applyAlignment="1">
      <alignment horizontal="center"/>
    </xf>
    <xf numFmtId="165" fontId="82" fillId="0" borderId="0" xfId="59" applyNumberFormat="1" applyFont="1" applyAlignment="1">
      <alignment horizontal="center"/>
    </xf>
    <xf numFmtId="165" fontId="0" fillId="0" borderId="0" xfId="59" applyNumberFormat="1" applyFont="1" applyAlignment="1">
      <alignment horizontal="center"/>
    </xf>
    <xf numFmtId="165" fontId="82" fillId="0" borderId="0" xfId="0" applyNumberFormat="1" applyFont="1" applyAlignment="1">
      <alignment horizontal="center"/>
    </xf>
    <xf numFmtId="165" fontId="5" fillId="33" borderId="41" xfId="59" applyNumberFormat="1" applyFont="1" applyFill="1" applyBorder="1" applyAlignment="1">
      <alignment horizontal="center" vertical="center"/>
    </xf>
    <xf numFmtId="165" fontId="5" fillId="33" borderId="26" xfId="59" applyNumberFormat="1" applyFont="1" applyFill="1" applyBorder="1" applyAlignment="1">
      <alignment horizontal="center" vertical="center"/>
    </xf>
    <xf numFmtId="1" fontId="71" fillId="33" borderId="21" xfId="42" applyNumberFormat="1" applyFont="1" applyFill="1" applyBorder="1" applyAlignment="1">
      <alignment horizontal="center"/>
    </xf>
    <xf numFmtId="165" fontId="71" fillId="34" borderId="0" xfId="59" applyNumberFormat="1" applyFont="1" applyFill="1" applyBorder="1" applyAlignment="1">
      <alignment/>
    </xf>
    <xf numFmtId="165" fontId="71" fillId="34" borderId="43" xfId="59" applyNumberFormat="1" applyFont="1" applyFill="1" applyBorder="1" applyAlignment="1">
      <alignment/>
    </xf>
    <xf numFmtId="165" fontId="62" fillId="34" borderId="0" xfId="53" applyNumberFormat="1" applyFill="1" applyBorder="1" applyAlignment="1">
      <alignment horizontal="left" indent="1"/>
    </xf>
    <xf numFmtId="0" fontId="70" fillId="34" borderId="46" xfId="0" applyFont="1" applyFill="1" applyBorder="1" applyAlignment="1">
      <alignment/>
    </xf>
    <xf numFmtId="0" fontId="70" fillId="34" borderId="46" xfId="0" applyFont="1" applyFill="1" applyBorder="1" applyAlignment="1">
      <alignment horizontal="center"/>
    </xf>
    <xf numFmtId="0" fontId="70" fillId="34" borderId="47" xfId="0" applyFont="1" applyFill="1" applyBorder="1" applyAlignment="1">
      <alignment/>
    </xf>
    <xf numFmtId="0" fontId="5" fillId="0" borderId="0" xfId="0" applyFont="1" applyAlignment="1">
      <alignment horizontal="center"/>
    </xf>
    <xf numFmtId="1" fontId="70" fillId="33" borderId="35" xfId="0" applyNumberFormat="1" applyFont="1" applyFill="1" applyBorder="1" applyAlignment="1">
      <alignment horizontal="center"/>
    </xf>
    <xf numFmtId="9" fontId="70" fillId="33" borderId="36" xfId="59" applyNumberFormat="1" applyFont="1" applyFill="1" applyBorder="1" applyAlignment="1">
      <alignment horizontal="center"/>
    </xf>
    <xf numFmtId="164" fontId="70" fillId="33" borderId="36" xfId="0" applyNumberFormat="1" applyFont="1" applyFill="1" applyBorder="1" applyAlignment="1">
      <alignment/>
    </xf>
    <xf numFmtId="0" fontId="71" fillId="33" borderId="48" xfId="0" applyFont="1" applyFill="1" applyBorder="1" applyAlignment="1">
      <alignment/>
    </xf>
    <xf numFmtId="0" fontId="70" fillId="33" borderId="48" xfId="0" applyFont="1" applyFill="1" applyBorder="1" applyAlignment="1">
      <alignment/>
    </xf>
    <xf numFmtId="1" fontId="5" fillId="33" borderId="21" xfId="0" applyNumberFormat="1" applyFont="1" applyFill="1" applyBorder="1" applyAlignment="1" applyProtection="1">
      <alignment horizontal="center" vertical="center" wrapText="1"/>
      <protection/>
    </xf>
    <xf numFmtId="1" fontId="5" fillId="33" borderId="24" xfId="0" applyNumberFormat="1" applyFont="1" applyFill="1" applyBorder="1" applyAlignment="1" applyProtection="1">
      <alignment horizontal="center" vertical="center" wrapText="1"/>
      <protection/>
    </xf>
    <xf numFmtId="1" fontId="5" fillId="33" borderId="27" xfId="0" applyNumberFormat="1" applyFont="1" applyFill="1" applyBorder="1" applyAlignment="1" applyProtection="1">
      <alignment horizontal="center" vertical="center" wrapText="1"/>
      <protection/>
    </xf>
    <xf numFmtId="1" fontId="5" fillId="33" borderId="28" xfId="0" applyNumberFormat="1" applyFont="1" applyFill="1" applyBorder="1" applyAlignment="1" applyProtection="1">
      <alignment horizontal="center" vertical="center" wrapText="1"/>
      <protection/>
    </xf>
    <xf numFmtId="165" fontId="70" fillId="0" borderId="20" xfId="59" applyNumberFormat="1" applyFont="1" applyBorder="1" applyAlignment="1">
      <alignment horizontal="center" vertical="center"/>
    </xf>
    <xf numFmtId="165" fontId="70" fillId="0" borderId="19" xfId="59" applyNumberFormat="1" applyFont="1" applyBorder="1" applyAlignment="1">
      <alignment horizontal="center" vertical="center"/>
    </xf>
    <xf numFmtId="165" fontId="70" fillId="0" borderId="12" xfId="59" applyNumberFormat="1" applyFont="1" applyBorder="1" applyAlignment="1">
      <alignment horizontal="center" vertical="center"/>
    </xf>
    <xf numFmtId="165" fontId="70" fillId="0" borderId="12" xfId="59" applyNumberFormat="1" applyFont="1" applyFill="1" applyBorder="1" applyAlignment="1">
      <alignment horizontal="center" vertical="center"/>
    </xf>
    <xf numFmtId="165" fontId="71" fillId="33" borderId="22" xfId="59" applyNumberFormat="1" applyFont="1" applyFill="1" applyBorder="1" applyAlignment="1">
      <alignment horizontal="center" vertical="center"/>
    </xf>
    <xf numFmtId="165" fontId="70" fillId="0" borderId="14" xfId="59" applyNumberFormat="1" applyFont="1" applyBorder="1" applyAlignment="1">
      <alignment horizontal="center" vertical="center"/>
    </xf>
    <xf numFmtId="1" fontId="71" fillId="33" borderId="27" xfId="0" applyNumberFormat="1" applyFont="1" applyFill="1" applyBorder="1" applyAlignment="1">
      <alignment horizontal="center" vertical="center"/>
    </xf>
    <xf numFmtId="1" fontId="71" fillId="33" borderId="18" xfId="0" applyNumberFormat="1" applyFont="1" applyFill="1" applyBorder="1" applyAlignment="1">
      <alignment horizontal="center" vertical="center"/>
    </xf>
    <xf numFmtId="165" fontId="70" fillId="0" borderId="13" xfId="59" applyNumberFormat="1" applyFont="1" applyBorder="1" applyAlignment="1">
      <alignment horizontal="center" vertical="center"/>
    </xf>
    <xf numFmtId="1" fontId="71" fillId="33" borderId="21" xfId="0" applyNumberFormat="1" applyFont="1" applyFill="1" applyBorder="1" applyAlignment="1">
      <alignment horizontal="center" vertical="center"/>
    </xf>
    <xf numFmtId="1" fontId="71" fillId="33" borderId="28" xfId="0" applyNumberFormat="1" applyFont="1" applyFill="1" applyBorder="1" applyAlignment="1">
      <alignment horizontal="center" vertical="center"/>
    </xf>
    <xf numFmtId="165" fontId="70" fillId="0" borderId="49" xfId="59" applyNumberFormat="1" applyFont="1" applyBorder="1" applyAlignment="1">
      <alignment horizontal="center" vertical="center"/>
    </xf>
    <xf numFmtId="165" fontId="71" fillId="0" borderId="13" xfId="59" applyNumberFormat="1" applyFont="1" applyBorder="1" applyAlignment="1">
      <alignment horizontal="center" vertical="center"/>
    </xf>
    <xf numFmtId="165" fontId="71" fillId="0" borderId="50" xfId="59" applyNumberFormat="1" applyFont="1" applyBorder="1" applyAlignment="1">
      <alignment horizontal="center" vertical="center"/>
    </xf>
    <xf numFmtId="165" fontId="71" fillId="0" borderId="51" xfId="59" applyNumberFormat="1" applyFont="1" applyBorder="1" applyAlignment="1">
      <alignment horizontal="center" vertical="center"/>
    </xf>
    <xf numFmtId="165" fontId="5" fillId="0" borderId="13" xfId="59" applyNumberFormat="1" applyFont="1" applyBorder="1" applyAlignment="1">
      <alignment horizontal="center" vertical="center"/>
    </xf>
    <xf numFmtId="165" fontId="71" fillId="0" borderId="52" xfId="59" applyNumberFormat="1" applyFont="1" applyBorder="1" applyAlignment="1">
      <alignment horizontal="center" vertical="center"/>
    </xf>
    <xf numFmtId="165" fontId="71" fillId="0" borderId="53" xfId="59" applyNumberFormat="1" applyFont="1" applyBorder="1" applyAlignment="1">
      <alignment horizontal="center" vertical="center"/>
    </xf>
    <xf numFmtId="165" fontId="71" fillId="0" borderId="54" xfId="59" applyNumberFormat="1" applyFont="1" applyBorder="1" applyAlignment="1">
      <alignment horizontal="center" vertical="center"/>
    </xf>
    <xf numFmtId="165" fontId="71" fillId="0" borderId="55" xfId="59" applyNumberFormat="1" applyFont="1" applyBorder="1" applyAlignment="1">
      <alignment horizontal="center" vertical="center"/>
    </xf>
    <xf numFmtId="165" fontId="5" fillId="0" borderId="53" xfId="59" applyNumberFormat="1" applyFont="1" applyBorder="1" applyAlignment="1">
      <alignment horizontal="center" vertical="center"/>
    </xf>
    <xf numFmtId="1" fontId="71" fillId="33" borderId="22" xfId="0" applyNumberFormat="1" applyFont="1" applyFill="1" applyBorder="1" applyAlignment="1">
      <alignment horizontal="center" vertical="center"/>
    </xf>
    <xf numFmtId="9" fontId="71" fillId="33" borderId="18" xfId="59" applyNumberFormat="1" applyFont="1" applyFill="1" applyBorder="1" applyAlignment="1">
      <alignment horizontal="center"/>
    </xf>
    <xf numFmtId="9" fontId="5" fillId="33" borderId="18" xfId="59" applyNumberFormat="1" applyFont="1" applyFill="1" applyBorder="1" applyAlignment="1">
      <alignment horizontal="center"/>
    </xf>
    <xf numFmtId="0" fontId="0" fillId="0" borderId="0" xfId="0" applyFont="1" applyAlignment="1">
      <alignment/>
    </xf>
    <xf numFmtId="1" fontId="71" fillId="33" borderId="22" xfId="0" applyNumberFormat="1" applyFont="1" applyFill="1" applyBorder="1" applyAlignment="1">
      <alignment horizontal="right"/>
    </xf>
    <xf numFmtId="1" fontId="5" fillId="33" borderId="35" xfId="0" applyNumberFormat="1" applyFont="1" applyFill="1" applyBorder="1" applyAlignment="1" applyProtection="1">
      <alignment horizontal="center" vertical="center" wrapText="1"/>
      <protection/>
    </xf>
    <xf numFmtId="1" fontId="5" fillId="33" borderId="56" xfId="0" applyNumberFormat="1" applyFont="1" applyFill="1" applyBorder="1" applyAlignment="1" applyProtection="1">
      <alignment horizontal="center" vertical="center" wrapText="1"/>
      <protection/>
    </xf>
    <xf numFmtId="1" fontId="5" fillId="33" borderId="57" xfId="0" applyNumberFormat="1" applyFont="1" applyFill="1" applyBorder="1" applyAlignment="1" applyProtection="1">
      <alignment horizontal="center" vertical="center" wrapText="1"/>
      <protection/>
    </xf>
    <xf numFmtId="1" fontId="5" fillId="33" borderId="48" xfId="0" applyNumberFormat="1" applyFont="1" applyFill="1" applyBorder="1" applyAlignment="1" applyProtection="1">
      <alignment horizontal="center" vertical="center" wrapText="1"/>
      <protection/>
    </xf>
    <xf numFmtId="1" fontId="5" fillId="33" borderId="58" xfId="0" applyNumberFormat="1" applyFont="1" applyFill="1" applyBorder="1" applyAlignment="1" applyProtection="1">
      <alignment horizontal="center" vertical="center" wrapText="1"/>
      <protection/>
    </xf>
    <xf numFmtId="0" fontId="71" fillId="33" borderId="18" xfId="0" applyFont="1" applyFill="1" applyBorder="1" applyAlignment="1">
      <alignment horizontal="center"/>
    </xf>
    <xf numFmtId="0" fontId="71" fillId="33" borderId="45" xfId="0" applyFont="1" applyFill="1" applyBorder="1" applyAlignment="1">
      <alignment horizontal="center"/>
    </xf>
    <xf numFmtId="0" fontId="0" fillId="33" borderId="28" xfId="0" applyFill="1" applyBorder="1" applyAlignment="1">
      <alignment/>
    </xf>
    <xf numFmtId="0" fontId="0" fillId="33" borderId="18" xfId="0" applyFill="1" applyBorder="1" applyAlignment="1">
      <alignment/>
    </xf>
    <xf numFmtId="0" fontId="68" fillId="33" borderId="18" xfId="0" applyFont="1" applyFill="1" applyBorder="1" applyAlignment="1">
      <alignment/>
    </xf>
    <xf numFmtId="0" fontId="68" fillId="33" borderId="28" xfId="0" applyFont="1" applyFill="1" applyBorder="1" applyAlignment="1">
      <alignment/>
    </xf>
    <xf numFmtId="0" fontId="68" fillId="33" borderId="45" xfId="0" applyFont="1" applyFill="1" applyBorder="1" applyAlignment="1">
      <alignment/>
    </xf>
    <xf numFmtId="1" fontId="71" fillId="33" borderId="21" xfId="0" applyNumberFormat="1" applyFont="1" applyFill="1" applyBorder="1" applyAlignment="1">
      <alignment horizontal="right"/>
    </xf>
    <xf numFmtId="165" fontId="5" fillId="33" borderId="38" xfId="59" applyNumberFormat="1" applyFont="1" applyFill="1" applyBorder="1" applyAlignment="1">
      <alignment horizontal="center"/>
    </xf>
    <xf numFmtId="1" fontId="71" fillId="33" borderId="11" xfId="0" applyNumberFormat="1" applyFont="1" applyFill="1" applyBorder="1" applyAlignment="1">
      <alignment horizontal="left"/>
    </xf>
    <xf numFmtId="1" fontId="71" fillId="33" borderId="45" xfId="0" applyNumberFormat="1" applyFont="1" applyFill="1" applyBorder="1" applyAlignment="1">
      <alignment horizontal="left"/>
    </xf>
    <xf numFmtId="0" fontId="70" fillId="33" borderId="36" xfId="0" applyFont="1" applyFill="1" applyBorder="1" applyAlignment="1">
      <alignment/>
    </xf>
    <xf numFmtId="0" fontId="70" fillId="33" borderId="18" xfId="0" applyFont="1" applyFill="1" applyBorder="1" applyAlignment="1">
      <alignment/>
    </xf>
    <xf numFmtId="0" fontId="68" fillId="33" borderId="18" xfId="0" applyFont="1" applyFill="1" applyBorder="1" applyAlignment="1">
      <alignment horizontal="center"/>
    </xf>
    <xf numFmtId="0" fontId="72" fillId="33" borderId="43" xfId="0" applyFont="1" applyFill="1" applyBorder="1" applyAlignment="1">
      <alignment horizontal="center" wrapText="1"/>
    </xf>
    <xf numFmtId="0" fontId="0" fillId="0" borderId="0" xfId="0" applyBorder="1" applyAlignment="1">
      <alignment/>
    </xf>
    <xf numFmtId="0" fontId="77" fillId="34" borderId="37" xfId="53" applyFont="1" applyFill="1" applyBorder="1" applyAlignment="1">
      <alignment/>
    </xf>
    <xf numFmtId="0" fontId="77" fillId="34" borderId="59" xfId="53" applyFont="1" applyFill="1" applyBorder="1" applyAlignment="1">
      <alignment/>
    </xf>
    <xf numFmtId="0" fontId="70" fillId="34" borderId="43" xfId="0" applyFont="1" applyFill="1" applyBorder="1" applyAlignment="1">
      <alignment/>
    </xf>
    <xf numFmtId="0" fontId="0" fillId="0" borderId="44" xfId="0" applyBorder="1" applyAlignment="1">
      <alignment/>
    </xf>
    <xf numFmtId="0" fontId="0" fillId="0" borderId="60" xfId="0" applyBorder="1" applyAlignment="1">
      <alignment/>
    </xf>
    <xf numFmtId="0" fontId="62" fillId="34" borderId="46" xfId="53" applyFill="1" applyBorder="1" applyAlignment="1">
      <alignment horizontal="left" indent="2"/>
    </xf>
    <xf numFmtId="165" fontId="70" fillId="0" borderId="13" xfId="59" applyNumberFormat="1" applyFont="1" applyFill="1" applyBorder="1" applyAlignment="1">
      <alignment horizontal="center" vertical="center"/>
    </xf>
    <xf numFmtId="165" fontId="6" fillId="0" borderId="13" xfId="59" applyNumberFormat="1" applyFont="1" applyFill="1" applyBorder="1" applyAlignment="1">
      <alignment horizontal="center" vertical="center"/>
    </xf>
    <xf numFmtId="165" fontId="70" fillId="0" borderId="61" xfId="59" applyNumberFormat="1" applyFont="1" applyFill="1" applyBorder="1" applyAlignment="1">
      <alignment horizontal="center" vertical="center"/>
    </xf>
    <xf numFmtId="168" fontId="71" fillId="0" borderId="0" xfId="0" applyNumberFormat="1" applyFont="1" applyFill="1" applyBorder="1" applyAlignment="1">
      <alignment/>
    </xf>
    <xf numFmtId="164" fontId="5" fillId="33" borderId="11" xfId="0" applyNumberFormat="1" applyFont="1" applyFill="1" applyBorder="1" applyAlignment="1">
      <alignment horizontal="center" wrapText="1"/>
    </xf>
    <xf numFmtId="167" fontId="5" fillId="33" borderId="18" xfId="42" applyNumberFormat="1" applyFont="1" applyFill="1" applyBorder="1" applyAlignment="1">
      <alignment horizontal="center"/>
    </xf>
    <xf numFmtId="0" fontId="70" fillId="0" borderId="10" xfId="0" applyFont="1" applyBorder="1" applyAlignment="1">
      <alignment/>
    </xf>
    <xf numFmtId="0" fontId="70" fillId="33" borderId="59" xfId="0" applyFont="1" applyFill="1" applyBorder="1" applyAlignment="1">
      <alignment/>
    </xf>
    <xf numFmtId="0" fontId="70" fillId="33" borderId="43" xfId="0" applyFont="1" applyFill="1" applyBorder="1" applyAlignment="1">
      <alignment/>
    </xf>
    <xf numFmtId="168" fontId="71" fillId="33" borderId="43" xfId="0" applyNumberFormat="1" applyFont="1" applyFill="1" applyBorder="1" applyAlignment="1">
      <alignment/>
    </xf>
    <xf numFmtId="0" fontId="70" fillId="33" borderId="47" xfId="0" applyFont="1" applyFill="1" applyBorder="1" applyAlignment="1">
      <alignment/>
    </xf>
    <xf numFmtId="0" fontId="70" fillId="0" borderId="0" xfId="53" applyFont="1" applyAlignment="1">
      <alignment/>
    </xf>
    <xf numFmtId="165" fontId="70" fillId="0" borderId="50" xfId="59" applyNumberFormat="1" applyFont="1" applyBorder="1" applyAlignment="1">
      <alignment horizontal="center"/>
    </xf>
    <xf numFmtId="165" fontId="70" fillId="0" borderId="62" xfId="59" applyNumberFormat="1" applyFont="1" applyBorder="1" applyAlignment="1">
      <alignment horizontal="center"/>
    </xf>
    <xf numFmtId="165" fontId="70" fillId="0" borderId="63" xfId="59" applyNumberFormat="1" applyFont="1" applyBorder="1" applyAlignment="1">
      <alignment horizontal="center"/>
    </xf>
    <xf numFmtId="165" fontId="70" fillId="0" borderId="49" xfId="59" applyNumberFormat="1" applyFont="1" applyBorder="1" applyAlignment="1">
      <alignment horizontal="center"/>
    </xf>
    <xf numFmtId="0" fontId="71" fillId="33" borderId="18" xfId="0" applyFont="1" applyFill="1" applyBorder="1" applyAlignment="1">
      <alignment/>
    </xf>
    <xf numFmtId="165" fontId="76" fillId="0" borderId="0" xfId="59" applyNumberFormat="1" applyFont="1" applyAlignment="1">
      <alignment/>
    </xf>
    <xf numFmtId="165" fontId="72" fillId="0" borderId="13" xfId="59" applyNumberFormat="1" applyFont="1" applyFill="1" applyBorder="1" applyAlignment="1">
      <alignment horizontal="right"/>
    </xf>
    <xf numFmtId="165" fontId="72" fillId="33" borderId="30" xfId="59" applyNumberFormat="1" applyFont="1" applyFill="1" applyBorder="1" applyAlignment="1">
      <alignment horizontal="center"/>
    </xf>
    <xf numFmtId="165" fontId="72" fillId="0" borderId="13" xfId="59" applyNumberFormat="1" applyFont="1" applyFill="1" applyBorder="1" applyAlignment="1">
      <alignment horizontal="center"/>
    </xf>
    <xf numFmtId="165" fontId="72" fillId="0" borderId="19" xfId="59" applyNumberFormat="1" applyFont="1" applyFill="1" applyBorder="1" applyAlignment="1">
      <alignment horizontal="center"/>
    </xf>
    <xf numFmtId="165" fontId="72" fillId="33" borderId="26" xfId="59" applyNumberFormat="1" applyFont="1" applyFill="1" applyBorder="1" applyAlignment="1">
      <alignment horizontal="center"/>
    </xf>
    <xf numFmtId="165" fontId="72" fillId="0" borderId="21" xfId="0" applyNumberFormat="1" applyFont="1" applyBorder="1" applyAlignment="1">
      <alignment horizontal="center"/>
    </xf>
    <xf numFmtId="165" fontId="72" fillId="0" borderId="24" xfId="0" applyNumberFormat="1" applyFont="1" applyBorder="1" applyAlignment="1">
      <alignment horizontal="center"/>
    </xf>
    <xf numFmtId="165" fontId="72" fillId="0" borderId="27" xfId="0" applyNumberFormat="1" applyFont="1" applyBorder="1" applyAlignment="1">
      <alignment horizontal="center"/>
    </xf>
    <xf numFmtId="165" fontId="72" fillId="33" borderId="18" xfId="0" applyNumberFormat="1" applyFont="1" applyFill="1" applyBorder="1" applyAlignment="1">
      <alignment horizontal="center"/>
    </xf>
    <xf numFmtId="165" fontId="5" fillId="0" borderId="21" xfId="0" applyNumberFormat="1" applyFont="1" applyBorder="1" applyAlignment="1">
      <alignment horizontal="center"/>
    </xf>
    <xf numFmtId="165" fontId="5" fillId="33" borderId="18" xfId="0" applyNumberFormat="1" applyFont="1" applyFill="1" applyBorder="1" applyAlignment="1">
      <alignment horizontal="center"/>
    </xf>
    <xf numFmtId="0" fontId="81" fillId="0" borderId="0" xfId="0" applyFont="1" applyAlignment="1">
      <alignment vertical="center"/>
    </xf>
    <xf numFmtId="0" fontId="76" fillId="33" borderId="18" xfId="0" applyFont="1" applyFill="1" applyBorder="1" applyAlignment="1">
      <alignment vertical="center"/>
    </xf>
    <xf numFmtId="0" fontId="81" fillId="0" borderId="0" xfId="0" applyFont="1" applyFill="1" applyAlignment="1">
      <alignment horizontal="right" vertical="center" wrapText="1"/>
    </xf>
    <xf numFmtId="0" fontId="76" fillId="0" borderId="0" xfId="0" applyFont="1" applyAlignment="1">
      <alignment vertical="center"/>
    </xf>
    <xf numFmtId="0" fontId="70" fillId="0" borderId="0" xfId="0" applyFont="1" applyBorder="1" applyAlignment="1">
      <alignment vertical="center"/>
    </xf>
    <xf numFmtId="0" fontId="71" fillId="33" borderId="24" xfId="0" applyFont="1" applyFill="1" applyBorder="1" applyAlignment="1">
      <alignment horizontal="right" vertical="center" wrapText="1"/>
    </xf>
    <xf numFmtId="1" fontId="5" fillId="33" borderId="25" xfId="0" applyNumberFormat="1"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30" xfId="0" applyFont="1" applyFill="1" applyBorder="1" applyAlignment="1">
      <alignment horizontal="center" vertical="center" wrapText="1"/>
    </xf>
    <xf numFmtId="165" fontId="76" fillId="0" borderId="0" xfId="59" applyNumberFormat="1" applyFont="1" applyAlignment="1">
      <alignment vertical="center"/>
    </xf>
    <xf numFmtId="166" fontId="70" fillId="0" borderId="0" xfId="59" applyNumberFormat="1" applyFont="1" applyBorder="1" applyAlignment="1">
      <alignment vertical="center"/>
    </xf>
    <xf numFmtId="0" fontId="71" fillId="0" borderId="0" xfId="0" applyFont="1" applyAlignment="1">
      <alignment vertical="center"/>
    </xf>
    <xf numFmtId="165" fontId="71" fillId="33" borderId="48" xfId="59" applyNumberFormat="1" applyFont="1" applyFill="1" applyBorder="1" applyAlignment="1">
      <alignment horizontal="center" vertical="center"/>
    </xf>
    <xf numFmtId="166" fontId="70" fillId="0" borderId="0" xfId="59" applyNumberFormat="1" applyFont="1" applyAlignment="1">
      <alignment/>
    </xf>
    <xf numFmtId="0" fontId="70" fillId="0" borderId="0" xfId="0" applyFont="1" applyFill="1" applyBorder="1" applyAlignment="1">
      <alignment/>
    </xf>
    <xf numFmtId="0" fontId="0" fillId="0" borderId="46" xfId="0" applyBorder="1" applyAlignment="1">
      <alignment/>
    </xf>
    <xf numFmtId="165" fontId="71" fillId="33" borderId="45" xfId="59" applyNumberFormat="1" applyFont="1" applyFill="1" applyBorder="1" applyAlignment="1">
      <alignment horizontal="center"/>
    </xf>
    <xf numFmtId="0" fontId="9" fillId="0" borderId="0" xfId="0" applyFont="1" applyBorder="1" applyAlignment="1">
      <alignment vertical="center"/>
    </xf>
    <xf numFmtId="1" fontId="70" fillId="33" borderId="18" xfId="0" applyNumberFormat="1" applyFont="1" applyFill="1" applyBorder="1" applyAlignment="1">
      <alignment horizontal="center"/>
    </xf>
    <xf numFmtId="164" fontId="73" fillId="33" borderId="36" xfId="0" applyNumberFormat="1" applyFont="1" applyFill="1" applyBorder="1" applyAlignment="1">
      <alignment horizontal="center"/>
    </xf>
    <xf numFmtId="165" fontId="73" fillId="33" borderId="36" xfId="59" applyNumberFormat="1" applyFont="1" applyFill="1" applyBorder="1" applyAlignment="1">
      <alignment horizontal="center"/>
    </xf>
    <xf numFmtId="164" fontId="74" fillId="33" borderId="36" xfId="0" applyNumberFormat="1" applyFont="1" applyFill="1" applyBorder="1" applyAlignment="1">
      <alignment horizontal="center"/>
    </xf>
    <xf numFmtId="165" fontId="70" fillId="0" borderId="55" xfId="59" applyNumberFormat="1" applyFont="1" applyBorder="1" applyAlignment="1">
      <alignment horizontal="center"/>
    </xf>
    <xf numFmtId="165" fontId="70" fillId="0" borderId="54" xfId="59" applyNumberFormat="1" applyFont="1" applyBorder="1" applyAlignment="1">
      <alignment horizontal="center"/>
    </xf>
    <xf numFmtId="165" fontId="71" fillId="0" borderId="14" xfId="59" applyNumberFormat="1" applyFont="1" applyBorder="1" applyAlignment="1">
      <alignment horizontal="center" vertical="center"/>
    </xf>
    <xf numFmtId="0" fontId="77" fillId="34" borderId="0" xfId="53" applyFont="1" applyFill="1" applyBorder="1" applyAlignment="1">
      <alignment horizontal="left" indent="1"/>
    </xf>
    <xf numFmtId="0" fontId="77" fillId="34" borderId="0" xfId="53" applyFont="1" applyFill="1" applyBorder="1" applyAlignment="1">
      <alignment/>
    </xf>
    <xf numFmtId="0" fontId="74" fillId="33" borderId="36" xfId="0" applyFont="1" applyFill="1" applyBorder="1" applyAlignment="1">
      <alignment/>
    </xf>
    <xf numFmtId="0" fontId="70" fillId="33" borderId="35" xfId="0" applyFont="1" applyFill="1" applyBorder="1" applyAlignment="1">
      <alignment/>
    </xf>
    <xf numFmtId="0" fontId="70" fillId="34" borderId="0" xfId="0" applyFont="1" applyFill="1" applyBorder="1" applyAlignment="1">
      <alignment horizontal="right"/>
    </xf>
    <xf numFmtId="0" fontId="70" fillId="0" borderId="64" xfId="0" applyFont="1" applyFill="1" applyBorder="1" applyAlignment="1" applyProtection="1">
      <alignment horizontal="center"/>
      <protection locked="0"/>
    </xf>
    <xf numFmtId="0" fontId="71" fillId="0" borderId="65" xfId="0" applyFont="1" applyFill="1" applyBorder="1" applyAlignment="1" applyProtection="1">
      <alignment horizontal="right"/>
      <protection locked="0"/>
    </xf>
    <xf numFmtId="0" fontId="70" fillId="0" borderId="65" xfId="0" applyFont="1" applyFill="1" applyBorder="1" applyAlignment="1" applyProtection="1">
      <alignment horizontal="center"/>
      <protection locked="0"/>
    </xf>
    <xf numFmtId="0" fontId="70" fillId="0" borderId="66" xfId="0" applyFont="1" applyFill="1" applyBorder="1" applyAlignment="1" applyProtection="1">
      <alignment horizontal="center"/>
      <protection locked="0"/>
    </xf>
    <xf numFmtId="0" fontId="70" fillId="0" borderId="67" xfId="0" applyFont="1" applyFill="1" applyBorder="1" applyAlignment="1" applyProtection="1">
      <alignment/>
      <protection locked="0"/>
    </xf>
    <xf numFmtId="168" fontId="71" fillId="0" borderId="68" xfId="0" applyNumberFormat="1" applyFont="1" applyFill="1" applyBorder="1" applyAlignment="1" applyProtection="1">
      <alignment horizontal="right"/>
      <protection locked="0"/>
    </xf>
    <xf numFmtId="0" fontId="5" fillId="0" borderId="67" xfId="0" applyFont="1" applyBorder="1" applyAlignment="1" applyProtection="1">
      <alignment/>
      <protection locked="0"/>
    </xf>
    <xf numFmtId="168" fontId="71" fillId="0" borderId="68" xfId="0" applyNumberFormat="1" applyFont="1" applyFill="1" applyBorder="1" applyAlignment="1" applyProtection="1">
      <alignment/>
      <protection locked="0"/>
    </xf>
    <xf numFmtId="168" fontId="71" fillId="0" borderId="67" xfId="0" applyNumberFormat="1" applyFont="1" applyFill="1" applyBorder="1" applyAlignment="1" applyProtection="1">
      <alignment/>
      <protection locked="0"/>
    </xf>
    <xf numFmtId="0" fontId="70" fillId="0" borderId="55" xfId="0" applyFont="1" applyFill="1" applyBorder="1" applyAlignment="1" applyProtection="1">
      <alignment horizontal="center"/>
      <protection locked="0"/>
    </xf>
    <xf numFmtId="0" fontId="71" fillId="0" borderId="53" xfId="0" applyFont="1" applyFill="1" applyBorder="1" applyAlignment="1" applyProtection="1">
      <alignment horizontal="right"/>
      <protection locked="0"/>
    </xf>
    <xf numFmtId="0" fontId="70" fillId="0" borderId="53" xfId="0" applyFont="1" applyFill="1" applyBorder="1" applyAlignment="1" applyProtection="1">
      <alignment horizontal="center"/>
      <protection locked="0"/>
    </xf>
    <xf numFmtId="0" fontId="70" fillId="0" borderId="69" xfId="0" applyFont="1" applyFill="1" applyBorder="1" applyAlignment="1" applyProtection="1">
      <alignment horizontal="center"/>
      <protection locked="0"/>
    </xf>
    <xf numFmtId="165" fontId="5" fillId="0" borderId="0" xfId="0" applyNumberFormat="1" applyFont="1" applyBorder="1" applyAlignment="1">
      <alignment horizontal="center"/>
    </xf>
    <xf numFmtId="0" fontId="72" fillId="0" borderId="11" xfId="0" applyFont="1" applyBorder="1" applyAlignment="1">
      <alignment horizontal="center" wrapText="1"/>
    </xf>
    <xf numFmtId="0" fontId="5" fillId="0" borderId="11" xfId="0" applyFont="1" applyBorder="1" applyAlignment="1">
      <alignment horizontal="center" wrapText="1"/>
    </xf>
    <xf numFmtId="165" fontId="72" fillId="0" borderId="70" xfId="0" applyNumberFormat="1" applyFont="1" applyBorder="1" applyAlignment="1">
      <alignment horizontal="center"/>
    </xf>
    <xf numFmtId="9" fontId="71" fillId="0" borderId="24" xfId="59" applyNumberFormat="1" applyFont="1" applyBorder="1" applyAlignment="1">
      <alignment horizontal="center"/>
    </xf>
    <xf numFmtId="165" fontId="5" fillId="0" borderId="24" xfId="0" applyNumberFormat="1" applyFont="1" applyBorder="1" applyAlignment="1">
      <alignment horizontal="center"/>
    </xf>
    <xf numFmtId="0" fontId="70" fillId="0" borderId="60" xfId="0" applyFont="1" applyBorder="1" applyAlignment="1">
      <alignment/>
    </xf>
    <xf numFmtId="9" fontId="71" fillId="0" borderId="27" xfId="59" applyNumberFormat="1" applyFont="1" applyBorder="1" applyAlignment="1">
      <alignment horizontal="center"/>
    </xf>
    <xf numFmtId="165" fontId="5" fillId="0" borderId="27" xfId="0" applyNumberFormat="1" applyFont="1" applyBorder="1" applyAlignment="1">
      <alignment horizontal="center"/>
    </xf>
    <xf numFmtId="9" fontId="71" fillId="0" borderId="21" xfId="59" applyNumberFormat="1" applyFont="1" applyBorder="1" applyAlignment="1">
      <alignment horizontal="center"/>
    </xf>
    <xf numFmtId="165" fontId="72" fillId="33" borderId="18" xfId="59" applyNumberFormat="1" applyFont="1" applyFill="1" applyBorder="1" applyAlignment="1">
      <alignment horizontal="center"/>
    </xf>
    <xf numFmtId="0" fontId="70" fillId="0" borderId="0" xfId="0" applyFont="1" applyAlignment="1">
      <alignment horizontal="left"/>
    </xf>
    <xf numFmtId="0" fontId="70" fillId="0" borderId="0" xfId="0" applyFont="1" applyAlignment="1">
      <alignment horizontal="left" wrapText="1"/>
    </xf>
    <xf numFmtId="165" fontId="72" fillId="33" borderId="25" xfId="59" applyNumberFormat="1" applyFont="1" applyFill="1" applyBorder="1" applyAlignment="1">
      <alignment horizontal="center"/>
    </xf>
    <xf numFmtId="165" fontId="72" fillId="0" borderId="15" xfId="59" applyNumberFormat="1" applyFont="1" applyFill="1" applyBorder="1" applyAlignment="1">
      <alignment horizontal="center"/>
    </xf>
    <xf numFmtId="165" fontId="72" fillId="0" borderId="20" xfId="59" applyNumberFormat="1" applyFont="1" applyFill="1" applyBorder="1" applyAlignment="1">
      <alignment horizontal="center"/>
    </xf>
    <xf numFmtId="165" fontId="72" fillId="33" borderId="31" xfId="59" applyNumberFormat="1" applyFont="1" applyFill="1" applyBorder="1" applyAlignment="1">
      <alignment horizontal="center"/>
    </xf>
    <xf numFmtId="165" fontId="72" fillId="0" borderId="12" xfId="59" applyNumberFormat="1" applyFont="1" applyFill="1" applyBorder="1" applyAlignment="1">
      <alignment horizontal="center"/>
    </xf>
    <xf numFmtId="165" fontId="70" fillId="0" borderId="12" xfId="59" applyNumberFormat="1" applyFont="1" applyFill="1" applyBorder="1" applyAlignment="1">
      <alignment horizontal="center"/>
    </xf>
    <xf numFmtId="0" fontId="68" fillId="0" borderId="0" xfId="0" applyFont="1" applyAlignment="1">
      <alignment/>
    </xf>
    <xf numFmtId="1" fontId="70" fillId="33" borderId="36" xfId="0" applyNumberFormat="1" applyFont="1" applyFill="1" applyBorder="1" applyAlignment="1">
      <alignment horizontal="left"/>
    </xf>
    <xf numFmtId="165" fontId="72" fillId="33" borderId="35" xfId="59" applyNumberFormat="1" applyFont="1" applyFill="1" applyBorder="1" applyAlignment="1">
      <alignment horizontal="center"/>
    </xf>
    <xf numFmtId="0" fontId="72" fillId="33" borderId="28" xfId="0" applyFont="1" applyFill="1" applyBorder="1" applyAlignment="1">
      <alignment horizontal="center" wrapText="1"/>
    </xf>
    <xf numFmtId="165" fontId="72" fillId="0" borderId="20" xfId="59" applyNumberFormat="1" applyFont="1" applyBorder="1" applyAlignment="1">
      <alignment horizontal="center"/>
    </xf>
    <xf numFmtId="165" fontId="72" fillId="0" borderId="15" xfId="59" applyNumberFormat="1" applyFont="1" applyBorder="1" applyAlignment="1">
      <alignment horizontal="center"/>
    </xf>
    <xf numFmtId="165" fontId="72" fillId="0" borderId="52" xfId="59" applyNumberFormat="1" applyFont="1" applyBorder="1" applyAlignment="1">
      <alignment horizontal="center"/>
    </xf>
    <xf numFmtId="0" fontId="72" fillId="33" borderId="36" xfId="0" applyFont="1" applyFill="1" applyBorder="1" applyAlignment="1">
      <alignment/>
    </xf>
    <xf numFmtId="0" fontId="72" fillId="0" borderId="0" xfId="0" applyFont="1" applyAlignment="1">
      <alignment/>
    </xf>
    <xf numFmtId="0" fontId="82" fillId="0" borderId="0" xfId="0" applyFont="1" applyAlignment="1">
      <alignment/>
    </xf>
    <xf numFmtId="0" fontId="82" fillId="0" borderId="0" xfId="0" applyFont="1" applyBorder="1" applyAlignment="1">
      <alignment/>
    </xf>
    <xf numFmtId="167" fontId="5" fillId="33" borderId="38" xfId="44" applyNumberFormat="1" applyFont="1" applyFill="1" applyBorder="1" applyAlignment="1">
      <alignment horizontal="center"/>
    </xf>
    <xf numFmtId="167" fontId="70" fillId="0" borderId="32" xfId="44" applyNumberFormat="1" applyFont="1" applyBorder="1" applyAlignment="1">
      <alignment horizontal="center"/>
    </xf>
    <xf numFmtId="1" fontId="71" fillId="33" borderId="18" xfId="0" applyNumberFormat="1" applyFont="1" applyFill="1" applyBorder="1" applyAlignment="1">
      <alignment horizontal="right"/>
    </xf>
    <xf numFmtId="2" fontId="72" fillId="0" borderId="71" xfId="0" applyNumberFormat="1" applyFont="1" applyBorder="1" applyAlignment="1">
      <alignment horizontal="center"/>
    </xf>
    <xf numFmtId="165" fontId="72" fillId="33" borderId="48" xfId="59" applyNumberFormat="1" applyFont="1" applyFill="1" applyBorder="1" applyAlignment="1">
      <alignment horizontal="center"/>
    </xf>
    <xf numFmtId="0" fontId="6" fillId="0" borderId="0" xfId="0" applyFont="1" applyAlignment="1">
      <alignment/>
    </xf>
    <xf numFmtId="167" fontId="5" fillId="0" borderId="70" xfId="42" applyNumberFormat="1" applyFont="1" applyBorder="1" applyAlignment="1">
      <alignment horizontal="center"/>
    </xf>
    <xf numFmtId="167" fontId="5" fillId="0" borderId="24" xfId="42" applyNumberFormat="1" applyFont="1" applyBorder="1" applyAlignment="1">
      <alignment horizontal="center"/>
    </xf>
    <xf numFmtId="167" fontId="5" fillId="0" borderId="27" xfId="42" applyNumberFormat="1" applyFont="1" applyBorder="1" applyAlignment="1">
      <alignment horizontal="center"/>
    </xf>
    <xf numFmtId="167" fontId="5" fillId="0" borderId="21" xfId="42" applyNumberFormat="1" applyFont="1" applyBorder="1" applyAlignment="1">
      <alignment horizontal="center"/>
    </xf>
    <xf numFmtId="0" fontId="5" fillId="0" borderId="0" xfId="0" applyFont="1" applyBorder="1" applyAlignment="1">
      <alignment horizontal="center"/>
    </xf>
    <xf numFmtId="167" fontId="5" fillId="0" borderId="70" xfId="42" applyNumberFormat="1" applyFont="1" applyFill="1" applyBorder="1" applyAlignment="1">
      <alignment horizontal="right"/>
    </xf>
    <xf numFmtId="167" fontId="5" fillId="0" borderId="24" xfId="42" applyNumberFormat="1" applyFont="1" applyFill="1" applyBorder="1" applyAlignment="1">
      <alignment horizontal="right"/>
    </xf>
    <xf numFmtId="167" fontId="5" fillId="0" borderId="27" xfId="42" applyNumberFormat="1" applyFont="1" applyFill="1" applyBorder="1" applyAlignment="1">
      <alignment horizontal="right"/>
    </xf>
    <xf numFmtId="167" fontId="5" fillId="33" borderId="18" xfId="42" applyNumberFormat="1" applyFont="1" applyFill="1" applyBorder="1" applyAlignment="1">
      <alignment horizontal="right"/>
    </xf>
    <xf numFmtId="167" fontId="5" fillId="0" borderId="21" xfId="42" applyNumberFormat="1" applyFont="1" applyFill="1" applyBorder="1" applyAlignment="1">
      <alignment horizontal="right"/>
    </xf>
    <xf numFmtId="2" fontId="72" fillId="0" borderId="57" xfId="0" applyNumberFormat="1" applyFont="1" applyBorder="1" applyAlignment="1">
      <alignment horizontal="center"/>
    </xf>
    <xf numFmtId="2" fontId="72" fillId="0" borderId="58" xfId="0" applyNumberFormat="1" applyFont="1" applyBorder="1" applyAlignment="1">
      <alignment horizontal="center"/>
    </xf>
    <xf numFmtId="2" fontId="72" fillId="33" borderId="48" xfId="59" applyNumberFormat="1" applyFont="1" applyFill="1" applyBorder="1" applyAlignment="1">
      <alignment horizontal="center"/>
    </xf>
    <xf numFmtId="2" fontId="72" fillId="0" borderId="56" xfId="0" applyNumberFormat="1" applyFont="1" applyBorder="1" applyAlignment="1">
      <alignment horizontal="center"/>
    </xf>
    <xf numFmtId="2" fontId="72" fillId="33" borderId="48" xfId="0" applyNumberFormat="1" applyFont="1" applyFill="1" applyBorder="1" applyAlignment="1">
      <alignment horizontal="center"/>
    </xf>
    <xf numFmtId="167" fontId="72" fillId="0" borderId="15" xfId="59" applyNumberFormat="1" applyFont="1" applyFill="1" applyBorder="1" applyAlignment="1">
      <alignment horizontal="center"/>
    </xf>
    <xf numFmtId="2" fontId="72" fillId="0" borderId="13" xfId="59" applyNumberFormat="1" applyFont="1" applyFill="1" applyBorder="1" applyAlignment="1">
      <alignment horizontal="center"/>
    </xf>
    <xf numFmtId="2" fontId="72" fillId="0" borderId="12" xfId="59" applyNumberFormat="1" applyFont="1" applyFill="1" applyBorder="1" applyAlignment="1">
      <alignment horizontal="center"/>
    </xf>
    <xf numFmtId="2" fontId="72" fillId="0" borderId="19" xfId="59" applyNumberFormat="1" applyFont="1" applyFill="1" applyBorder="1" applyAlignment="1">
      <alignment horizontal="center"/>
    </xf>
    <xf numFmtId="2" fontId="72" fillId="33" borderId="26" xfId="59" applyNumberFormat="1" applyFont="1" applyFill="1" applyBorder="1" applyAlignment="1">
      <alignment horizontal="center"/>
    </xf>
    <xf numFmtId="0" fontId="70" fillId="33" borderId="60" xfId="0" applyFont="1" applyFill="1" applyBorder="1" applyAlignment="1">
      <alignment/>
    </xf>
    <xf numFmtId="0" fontId="72" fillId="33" borderId="46" xfId="0" applyFont="1" applyFill="1" applyBorder="1" applyAlignment="1">
      <alignment/>
    </xf>
    <xf numFmtId="165" fontId="72" fillId="0" borderId="12" xfId="59" applyNumberFormat="1" applyFont="1" applyBorder="1" applyAlignment="1">
      <alignment horizontal="center"/>
    </xf>
    <xf numFmtId="165" fontId="72" fillId="0" borderId="13" xfId="59" applyNumberFormat="1" applyFont="1" applyBorder="1" applyAlignment="1">
      <alignment horizontal="center"/>
    </xf>
    <xf numFmtId="165" fontId="72" fillId="0" borderId="14" xfId="59" applyNumberFormat="1" applyFont="1" applyBorder="1" applyAlignment="1">
      <alignment horizontal="center"/>
    </xf>
    <xf numFmtId="165" fontId="72" fillId="0" borderId="17" xfId="59" applyNumberFormat="1" applyFont="1" applyBorder="1" applyAlignment="1">
      <alignment horizontal="center"/>
    </xf>
    <xf numFmtId="167" fontId="72" fillId="0" borderId="20" xfId="59" applyNumberFormat="1" applyFont="1" applyFill="1" applyBorder="1" applyAlignment="1">
      <alignment horizontal="center"/>
    </xf>
    <xf numFmtId="171" fontId="72" fillId="0" borderId="68" xfId="59" applyNumberFormat="1" applyFont="1" applyBorder="1" applyAlignment="1" applyProtection="1">
      <alignment horizontal="center" wrapText="1"/>
      <protection locked="0"/>
    </xf>
    <xf numFmtId="0" fontId="84" fillId="34" borderId="37" xfId="53" applyFont="1" applyFill="1" applyBorder="1" applyAlignment="1">
      <alignment/>
    </xf>
    <xf numFmtId="0" fontId="85" fillId="34" borderId="0" xfId="53" applyFont="1" applyFill="1" applyBorder="1" applyAlignment="1">
      <alignment/>
    </xf>
    <xf numFmtId="165" fontId="85" fillId="34" borderId="0" xfId="53" applyNumberFormat="1" applyFont="1" applyFill="1" applyBorder="1" applyAlignment="1">
      <alignment/>
    </xf>
    <xf numFmtId="0" fontId="85" fillId="34" borderId="46" xfId="53" applyFont="1" applyFill="1" applyBorder="1" applyAlignment="1">
      <alignment/>
    </xf>
    <xf numFmtId="167" fontId="72" fillId="0" borderId="68" xfId="44" applyNumberFormat="1" applyFont="1" applyBorder="1" applyAlignment="1" applyProtection="1">
      <alignment horizontal="center" wrapText="1"/>
      <protection locked="0"/>
    </xf>
    <xf numFmtId="167" fontId="72" fillId="33" borderId="25" xfId="59" applyNumberFormat="1" applyFont="1" applyFill="1" applyBorder="1" applyAlignment="1">
      <alignment horizontal="center"/>
    </xf>
    <xf numFmtId="167" fontId="72" fillId="0" borderId="16" xfId="59" applyNumberFormat="1" applyFont="1" applyFill="1" applyBorder="1" applyAlignment="1">
      <alignment horizontal="center"/>
    </xf>
    <xf numFmtId="167" fontId="72" fillId="33" borderId="25" xfId="44" applyNumberFormat="1" applyFont="1" applyFill="1" applyBorder="1" applyAlignment="1">
      <alignment horizontal="center"/>
    </xf>
    <xf numFmtId="167" fontId="72" fillId="0" borderId="16" xfId="44" applyNumberFormat="1" applyFont="1" applyBorder="1" applyAlignment="1">
      <alignment horizontal="center"/>
    </xf>
    <xf numFmtId="165" fontId="72" fillId="0" borderId="16" xfId="59" applyNumberFormat="1" applyFont="1" applyBorder="1" applyAlignment="1">
      <alignment horizontal="center"/>
    </xf>
    <xf numFmtId="167" fontId="72" fillId="0" borderId="15" xfId="44" applyNumberFormat="1" applyFont="1" applyBorder="1" applyAlignment="1">
      <alignment horizontal="center"/>
    </xf>
    <xf numFmtId="0" fontId="76" fillId="33" borderId="18" xfId="0" applyFont="1" applyFill="1" applyBorder="1" applyAlignment="1">
      <alignment/>
    </xf>
    <xf numFmtId="0" fontId="71" fillId="33" borderId="70" xfId="0" applyFont="1" applyFill="1" applyBorder="1" applyAlignment="1">
      <alignment horizontal="right" wrapText="1"/>
    </xf>
    <xf numFmtId="0" fontId="71" fillId="33" borderId="24" xfId="0" applyFont="1" applyFill="1" applyBorder="1" applyAlignment="1">
      <alignment horizontal="right" wrapText="1"/>
    </xf>
    <xf numFmtId="0" fontId="71" fillId="33" borderId="22" xfId="0" applyFont="1" applyFill="1" applyBorder="1" applyAlignment="1">
      <alignment horizontal="right" wrapText="1"/>
    </xf>
    <xf numFmtId="1" fontId="71" fillId="33" borderId="27" xfId="0" applyNumberFormat="1" applyFont="1" applyFill="1" applyBorder="1" applyAlignment="1">
      <alignment horizontal="right"/>
    </xf>
    <xf numFmtId="171" fontId="72" fillId="0" borderId="67" xfId="59" applyNumberFormat="1" applyFont="1" applyBorder="1" applyAlignment="1" applyProtection="1">
      <alignment horizontal="center" wrapText="1"/>
      <protection locked="0"/>
    </xf>
    <xf numFmtId="0" fontId="71" fillId="33" borderId="72" xfId="0" applyFont="1" applyFill="1" applyBorder="1" applyAlignment="1">
      <alignment wrapText="1"/>
    </xf>
    <xf numFmtId="0" fontId="71" fillId="33" borderId="73" xfId="0" applyFont="1" applyFill="1" applyBorder="1" applyAlignment="1">
      <alignment wrapText="1"/>
    </xf>
    <xf numFmtId="0" fontId="71" fillId="33" borderId="74" xfId="0" applyFont="1" applyFill="1" applyBorder="1" applyAlignment="1">
      <alignment wrapText="1"/>
    </xf>
    <xf numFmtId="0" fontId="72" fillId="34" borderId="0" xfId="0" applyFont="1" applyFill="1" applyBorder="1" applyAlignment="1">
      <alignment/>
    </xf>
    <xf numFmtId="165" fontId="72" fillId="34" borderId="0" xfId="59" applyNumberFormat="1" applyFont="1" applyFill="1" applyBorder="1" applyAlignment="1">
      <alignment horizontal="center"/>
    </xf>
    <xf numFmtId="0" fontId="72" fillId="34" borderId="0" xfId="0" applyFont="1" applyFill="1" applyBorder="1" applyAlignment="1">
      <alignment/>
    </xf>
    <xf numFmtId="165" fontId="72" fillId="34" borderId="0" xfId="59" applyNumberFormat="1" applyFont="1" applyFill="1" applyBorder="1" applyAlignment="1">
      <alignment/>
    </xf>
    <xf numFmtId="0" fontId="72" fillId="0" borderId="37" xfId="0" applyFont="1" applyBorder="1" applyAlignment="1">
      <alignment/>
    </xf>
    <xf numFmtId="0" fontId="70" fillId="0" borderId="37" xfId="0" applyFont="1" applyBorder="1" applyAlignment="1">
      <alignment/>
    </xf>
    <xf numFmtId="0" fontId="0" fillId="0" borderId="43" xfId="0" applyBorder="1" applyAlignment="1">
      <alignment/>
    </xf>
    <xf numFmtId="0" fontId="72" fillId="34" borderId="46" xfId="0" applyFont="1" applyFill="1" applyBorder="1" applyAlignment="1">
      <alignment/>
    </xf>
    <xf numFmtId="0" fontId="82" fillId="0" borderId="46" xfId="0" applyFont="1" applyBorder="1" applyAlignment="1">
      <alignment/>
    </xf>
    <xf numFmtId="0" fontId="0" fillId="0" borderId="47" xfId="0" applyBorder="1" applyAlignment="1">
      <alignment/>
    </xf>
    <xf numFmtId="0" fontId="70" fillId="0" borderId="59" xfId="0" applyFont="1" applyFill="1" applyBorder="1" applyAlignment="1">
      <alignment horizontal="right"/>
    </xf>
    <xf numFmtId="0" fontId="5" fillId="33" borderId="11" xfId="0" applyFont="1" applyFill="1" applyBorder="1" applyAlignment="1">
      <alignment horizontal="center" wrapText="1"/>
    </xf>
    <xf numFmtId="0" fontId="5" fillId="33" borderId="42" xfId="0" applyFont="1" applyFill="1" applyBorder="1" applyAlignment="1">
      <alignment horizontal="center" wrapText="1"/>
    </xf>
    <xf numFmtId="0" fontId="5" fillId="0" borderId="75" xfId="0" applyFont="1" applyBorder="1" applyAlignment="1">
      <alignment horizontal="center" wrapText="1"/>
    </xf>
    <xf numFmtId="0" fontId="5" fillId="0" borderId="76" xfId="0" applyFont="1" applyFill="1" applyBorder="1" applyAlignment="1">
      <alignment horizontal="center" wrapText="1"/>
    </xf>
    <xf numFmtId="0" fontId="5" fillId="0" borderId="31" xfId="0" applyFont="1" applyBorder="1" applyAlignment="1">
      <alignment horizontal="center" wrapText="1"/>
    </xf>
    <xf numFmtId="0" fontId="5" fillId="0" borderId="26" xfId="0" applyFont="1" applyBorder="1" applyAlignment="1">
      <alignment horizontal="center" wrapText="1"/>
    </xf>
    <xf numFmtId="0" fontId="5" fillId="0" borderId="30" xfId="0" applyFont="1" applyBorder="1" applyAlignment="1">
      <alignment horizontal="center" wrapText="1"/>
    </xf>
    <xf numFmtId="0" fontId="5" fillId="33" borderId="59" xfId="0" applyFont="1" applyFill="1" applyBorder="1" applyAlignment="1">
      <alignment horizontal="center" wrapText="1"/>
    </xf>
    <xf numFmtId="9" fontId="5" fillId="33" borderId="10" xfId="59" applyNumberFormat="1" applyFont="1" applyFill="1" applyBorder="1" applyAlignment="1">
      <alignment horizontal="center" vertical="center"/>
    </xf>
    <xf numFmtId="9" fontId="5" fillId="33" borderId="73" xfId="59" applyNumberFormat="1" applyFont="1" applyFill="1" applyBorder="1" applyAlignment="1">
      <alignment horizontal="center" vertical="center"/>
    </xf>
    <xf numFmtId="1" fontId="71" fillId="33" borderId="0" xfId="0" applyNumberFormat="1" applyFont="1" applyFill="1" applyBorder="1" applyAlignment="1">
      <alignment horizontal="center" vertical="center"/>
    </xf>
    <xf numFmtId="1" fontId="5" fillId="33" borderId="0" xfId="0" applyNumberFormat="1" applyFont="1" applyFill="1" applyBorder="1" applyAlignment="1" applyProtection="1">
      <alignment horizontal="center" vertical="center" wrapText="1"/>
      <protection/>
    </xf>
    <xf numFmtId="1" fontId="5" fillId="33" borderId="73" xfId="0" applyNumberFormat="1" applyFont="1" applyFill="1" applyBorder="1" applyAlignment="1" applyProtection="1">
      <alignment horizontal="center" vertical="center" wrapText="1"/>
      <protection/>
    </xf>
    <xf numFmtId="1" fontId="5" fillId="33" borderId="36" xfId="0" applyNumberFormat="1" applyFont="1" applyFill="1" applyBorder="1" applyAlignment="1" applyProtection="1">
      <alignment horizontal="center" vertical="center" wrapText="1"/>
      <protection/>
    </xf>
    <xf numFmtId="1" fontId="71" fillId="33" borderId="10" xfId="59" applyNumberFormat="1" applyFont="1" applyFill="1" applyBorder="1" applyAlignment="1">
      <alignment horizontal="center" vertical="center"/>
    </xf>
    <xf numFmtId="165" fontId="71" fillId="33" borderId="74" xfId="59" applyNumberFormat="1" applyFont="1" applyFill="1" applyBorder="1" applyAlignment="1">
      <alignment horizontal="center" vertical="center"/>
    </xf>
    <xf numFmtId="0" fontId="5" fillId="0" borderId="25" xfId="0" applyFont="1" applyBorder="1" applyAlignment="1">
      <alignment horizontal="center" wrapText="1"/>
    </xf>
    <xf numFmtId="165" fontId="70" fillId="0" borderId="15" xfId="59" applyNumberFormat="1" applyFont="1" applyFill="1" applyBorder="1" applyAlignment="1">
      <alignment horizontal="center" vertical="center"/>
    </xf>
    <xf numFmtId="9" fontId="71" fillId="33" borderId="18" xfId="59" applyNumberFormat="1" applyFont="1" applyFill="1" applyBorder="1" applyAlignment="1">
      <alignment horizontal="center" vertical="center"/>
    </xf>
    <xf numFmtId="1" fontId="5" fillId="33" borderId="10" xfId="0" applyNumberFormat="1" applyFont="1" applyFill="1" applyBorder="1" applyAlignment="1" applyProtection="1">
      <alignment horizontal="center" vertical="center" wrapText="1"/>
      <protection/>
    </xf>
    <xf numFmtId="0" fontId="5" fillId="33" borderId="35" xfId="0" applyFont="1" applyFill="1" applyBorder="1" applyAlignment="1">
      <alignment horizontal="center" wrapText="1"/>
    </xf>
    <xf numFmtId="165" fontId="70" fillId="33" borderId="35" xfId="59" applyNumberFormat="1" applyFont="1" applyFill="1" applyBorder="1" applyAlignment="1">
      <alignment/>
    </xf>
    <xf numFmtId="165" fontId="71" fillId="33" borderId="43" xfId="59" applyNumberFormat="1" applyFont="1" applyFill="1" applyBorder="1" applyAlignment="1">
      <alignment horizontal="center" vertical="center"/>
    </xf>
    <xf numFmtId="165" fontId="71" fillId="33" borderId="56" xfId="59" applyNumberFormat="1" applyFont="1" applyFill="1" applyBorder="1" applyAlignment="1">
      <alignment horizontal="center" vertical="center"/>
    </xf>
    <xf numFmtId="165" fontId="71" fillId="33" borderId="77" xfId="59" applyNumberFormat="1" applyFont="1" applyFill="1" applyBorder="1" applyAlignment="1">
      <alignment horizontal="center" vertical="center"/>
    </xf>
    <xf numFmtId="165" fontId="71" fillId="33" borderId="12" xfId="59" applyNumberFormat="1" applyFont="1" applyFill="1" applyBorder="1" applyAlignment="1">
      <alignment horizontal="center" vertical="center"/>
    </xf>
    <xf numFmtId="165" fontId="71" fillId="0" borderId="12" xfId="59" applyNumberFormat="1" applyFont="1" applyBorder="1" applyAlignment="1">
      <alignment horizontal="center" vertical="center"/>
    </xf>
    <xf numFmtId="165" fontId="70" fillId="0" borderId="67" xfId="59" applyNumberFormat="1" applyFont="1" applyFill="1" applyBorder="1" applyAlignment="1">
      <alignment horizontal="center" vertical="center"/>
    </xf>
    <xf numFmtId="165" fontId="70" fillId="33" borderId="46" xfId="59" applyNumberFormat="1" applyFont="1" applyFill="1" applyBorder="1" applyAlignment="1">
      <alignment horizontal="center"/>
    </xf>
    <xf numFmtId="165" fontId="71" fillId="0" borderId="69" xfId="59" applyNumberFormat="1" applyFont="1" applyBorder="1" applyAlignment="1">
      <alignment horizontal="center" vertical="center"/>
    </xf>
    <xf numFmtId="2" fontId="70" fillId="0" borderId="0" xfId="0" applyNumberFormat="1" applyFont="1" applyAlignment="1">
      <alignment horizontal="center"/>
    </xf>
    <xf numFmtId="0" fontId="70" fillId="0" borderId="44" xfId="0" applyFont="1" applyBorder="1" applyAlignment="1">
      <alignment/>
    </xf>
    <xf numFmtId="0" fontId="77" fillId="34" borderId="0" xfId="53" applyFont="1" applyFill="1" applyBorder="1" applyAlignment="1">
      <alignment horizontal="left" indent="2"/>
    </xf>
    <xf numFmtId="165" fontId="77" fillId="34" borderId="0" xfId="53" applyNumberFormat="1" applyFont="1" applyFill="1" applyBorder="1" applyAlignment="1">
      <alignment horizontal="left" indent="1"/>
    </xf>
    <xf numFmtId="165" fontId="77" fillId="34" borderId="0" xfId="53" applyNumberFormat="1" applyFont="1" applyFill="1" applyBorder="1" applyAlignment="1">
      <alignment/>
    </xf>
    <xf numFmtId="0" fontId="77" fillId="34" borderId="46" xfId="53" applyFont="1" applyFill="1" applyBorder="1" applyAlignment="1">
      <alignment horizontal="left" indent="2"/>
    </xf>
    <xf numFmtId="0" fontId="77" fillId="34" borderId="46" xfId="53" applyFont="1" applyFill="1" applyBorder="1" applyAlignment="1">
      <alignment/>
    </xf>
    <xf numFmtId="2" fontId="71" fillId="0" borderId="12" xfId="59" applyNumberFormat="1" applyFont="1" applyBorder="1" applyAlignment="1">
      <alignment horizontal="center" vertical="center"/>
    </xf>
    <xf numFmtId="2" fontId="71" fillId="33" borderId="12" xfId="59" applyNumberFormat="1" applyFont="1" applyFill="1" applyBorder="1" applyAlignment="1">
      <alignment horizontal="center" vertical="center"/>
    </xf>
    <xf numFmtId="167" fontId="71" fillId="33" borderId="18" xfId="59" applyNumberFormat="1" applyFont="1" applyFill="1" applyBorder="1" applyAlignment="1">
      <alignment horizontal="center" vertical="center"/>
    </xf>
    <xf numFmtId="167" fontId="70" fillId="33" borderId="46" xfId="59" applyNumberFormat="1" applyFont="1" applyFill="1" applyBorder="1" applyAlignment="1">
      <alignment horizontal="center"/>
    </xf>
    <xf numFmtId="167" fontId="77" fillId="34" borderId="0" xfId="53" applyNumberFormat="1" applyFont="1" applyFill="1" applyBorder="1" applyAlignment="1">
      <alignment/>
    </xf>
    <xf numFmtId="167" fontId="77" fillId="34" borderId="37" xfId="53" applyNumberFormat="1" applyFont="1" applyFill="1" applyBorder="1" applyAlignment="1">
      <alignment/>
    </xf>
    <xf numFmtId="167" fontId="70" fillId="34" borderId="0" xfId="0" applyNumberFormat="1" applyFont="1" applyFill="1" applyBorder="1" applyAlignment="1">
      <alignment/>
    </xf>
    <xf numFmtId="167" fontId="70" fillId="34" borderId="0" xfId="59" applyNumberFormat="1" applyFont="1" applyFill="1" applyBorder="1" applyAlignment="1">
      <alignment horizontal="center"/>
    </xf>
    <xf numFmtId="167" fontId="71" fillId="34" borderId="0" xfId="0" applyNumberFormat="1" applyFont="1" applyFill="1" applyBorder="1" applyAlignment="1">
      <alignment/>
    </xf>
    <xf numFmtId="167" fontId="71" fillId="34" borderId="0" xfId="59" applyNumberFormat="1" applyFont="1" applyFill="1" applyBorder="1" applyAlignment="1">
      <alignment/>
    </xf>
    <xf numFmtId="167" fontId="70" fillId="34" borderId="46" xfId="0" applyNumberFormat="1" applyFont="1" applyFill="1" applyBorder="1" applyAlignment="1">
      <alignment/>
    </xf>
    <xf numFmtId="167" fontId="70" fillId="0" borderId="0" xfId="0" applyNumberFormat="1" applyFont="1" applyAlignment="1">
      <alignment/>
    </xf>
    <xf numFmtId="2" fontId="70" fillId="33" borderId="46" xfId="59" applyNumberFormat="1" applyFont="1" applyFill="1" applyBorder="1" applyAlignment="1">
      <alignment horizontal="center"/>
    </xf>
    <xf numFmtId="2" fontId="77" fillId="34" borderId="0" xfId="53" applyNumberFormat="1" applyFont="1" applyFill="1" applyBorder="1" applyAlignment="1">
      <alignment horizontal="center"/>
    </xf>
    <xf numFmtId="2" fontId="77" fillId="34" borderId="37" xfId="53" applyNumberFormat="1" applyFont="1" applyFill="1" applyBorder="1" applyAlignment="1">
      <alignment horizontal="center"/>
    </xf>
    <xf numFmtId="2" fontId="70" fillId="34" borderId="0" xfId="0" applyNumberFormat="1" applyFont="1" applyFill="1" applyBorder="1" applyAlignment="1">
      <alignment horizontal="center"/>
    </xf>
    <xf numFmtId="2" fontId="70" fillId="34" borderId="0" xfId="59" applyNumberFormat="1" applyFont="1" applyFill="1" applyBorder="1" applyAlignment="1">
      <alignment horizontal="center"/>
    </xf>
    <xf numFmtId="2" fontId="71" fillId="34" borderId="0" xfId="0" applyNumberFormat="1" applyFont="1" applyFill="1" applyBorder="1" applyAlignment="1">
      <alignment horizontal="center"/>
    </xf>
    <xf numFmtId="2" fontId="71" fillId="34" borderId="0" xfId="59" applyNumberFormat="1" applyFont="1" applyFill="1" applyBorder="1" applyAlignment="1">
      <alignment horizontal="center"/>
    </xf>
    <xf numFmtId="2" fontId="70" fillId="34" borderId="46" xfId="0" applyNumberFormat="1" applyFont="1" applyFill="1" applyBorder="1" applyAlignment="1">
      <alignment horizontal="center"/>
    </xf>
    <xf numFmtId="1" fontId="5" fillId="33" borderId="45" xfId="0" applyNumberFormat="1" applyFont="1" applyFill="1" applyBorder="1" applyAlignment="1" applyProtection="1">
      <alignment horizontal="center" vertical="center" wrapText="1"/>
      <protection/>
    </xf>
    <xf numFmtId="2" fontId="71" fillId="33" borderId="46" xfId="59" applyNumberFormat="1" applyFont="1" applyFill="1" applyBorder="1" applyAlignment="1">
      <alignment horizontal="center"/>
    </xf>
    <xf numFmtId="165" fontId="5" fillId="33" borderId="56" xfId="59" applyNumberFormat="1" applyFont="1" applyFill="1" applyBorder="1" applyAlignment="1">
      <alignment horizontal="center" vertical="center"/>
    </xf>
    <xf numFmtId="165" fontId="5" fillId="33" borderId="77" xfId="59" applyNumberFormat="1" applyFont="1" applyFill="1" applyBorder="1" applyAlignment="1">
      <alignment horizontal="center" vertical="center"/>
    </xf>
    <xf numFmtId="165" fontId="5" fillId="33" borderId="58" xfId="59" applyNumberFormat="1" applyFont="1" applyFill="1" applyBorder="1" applyAlignment="1">
      <alignment horizontal="center" vertical="center"/>
    </xf>
    <xf numFmtId="167" fontId="71" fillId="33" borderId="12" xfId="59" applyNumberFormat="1" applyFont="1" applyFill="1" applyBorder="1" applyAlignment="1">
      <alignment horizontal="center" vertical="center"/>
    </xf>
    <xf numFmtId="172" fontId="13" fillId="0" borderId="0" xfId="0" applyNumberFormat="1" applyFont="1" applyBorder="1" applyAlignment="1" applyProtection="1">
      <alignment horizontal="right" wrapText="1"/>
      <protection/>
    </xf>
    <xf numFmtId="165" fontId="71" fillId="33" borderId="13" xfId="59" applyNumberFormat="1" applyFont="1" applyFill="1" applyBorder="1" applyAlignment="1">
      <alignment horizontal="center" vertical="center"/>
    </xf>
    <xf numFmtId="0" fontId="86" fillId="0" borderId="18" xfId="0" applyFont="1" applyBorder="1" applyAlignment="1">
      <alignment horizontal="center" vertical="center"/>
    </xf>
    <xf numFmtId="165" fontId="6" fillId="0" borderId="13" xfId="59" applyNumberFormat="1" applyFont="1" applyBorder="1" applyAlignment="1" applyProtection="1">
      <alignment vertical="center" wrapText="1"/>
      <protection/>
    </xf>
    <xf numFmtId="165" fontId="6" fillId="0" borderId="13" xfId="59" applyNumberFormat="1" applyFont="1" applyBorder="1" applyAlignment="1">
      <alignment vertical="center"/>
    </xf>
    <xf numFmtId="165" fontId="6" fillId="0" borderId="12" xfId="59" applyNumberFormat="1" applyFont="1" applyBorder="1" applyAlignment="1" applyProtection="1">
      <alignment vertical="center" wrapText="1"/>
      <protection/>
    </xf>
    <xf numFmtId="165" fontId="6" fillId="0" borderId="12" xfId="59" applyNumberFormat="1" applyFont="1" applyBorder="1" applyAlignment="1">
      <alignment vertical="center"/>
    </xf>
    <xf numFmtId="165" fontId="5" fillId="0" borderId="12" xfId="59" applyNumberFormat="1" applyFont="1" applyBorder="1" applyAlignment="1" applyProtection="1">
      <alignment vertical="center"/>
      <protection/>
    </xf>
    <xf numFmtId="165" fontId="6" fillId="0" borderId="12" xfId="59" applyNumberFormat="1" applyFont="1" applyBorder="1" applyAlignment="1" applyProtection="1">
      <alignment vertical="center"/>
      <protection/>
    </xf>
    <xf numFmtId="165" fontId="6" fillId="0" borderId="14" xfId="59" applyNumberFormat="1" applyFont="1" applyBorder="1" applyAlignment="1">
      <alignment vertical="center"/>
    </xf>
    <xf numFmtId="165" fontId="6" fillId="0" borderId="12" xfId="59" applyNumberFormat="1" applyFont="1" applyBorder="1" applyAlignment="1">
      <alignment horizontal="right" vertical="center"/>
    </xf>
    <xf numFmtId="165" fontId="6" fillId="0" borderId="12" xfId="59" applyNumberFormat="1" applyFont="1" applyBorder="1" applyAlignment="1" applyProtection="1">
      <alignment horizontal="right" vertical="center" wrapText="1"/>
      <protection/>
    </xf>
    <xf numFmtId="165" fontId="6" fillId="0" borderId="12" xfId="42" applyNumberFormat="1" applyFont="1" applyBorder="1" applyAlignment="1">
      <alignment horizontal="right" vertical="center"/>
    </xf>
    <xf numFmtId="165" fontId="6" fillId="0" borderId="14" xfId="59" applyNumberFormat="1" applyFont="1" applyBorder="1" applyAlignment="1">
      <alignment horizontal="right" vertical="center"/>
    </xf>
    <xf numFmtId="0" fontId="81" fillId="0" borderId="0" xfId="0" applyFont="1" applyFill="1" applyBorder="1" applyAlignment="1">
      <alignment horizontal="right" vertical="center" wrapText="1"/>
    </xf>
    <xf numFmtId="0" fontId="81" fillId="0" borderId="0" xfId="0" applyFont="1" applyBorder="1" applyAlignment="1">
      <alignment vertical="center"/>
    </xf>
    <xf numFmtId="165" fontId="76" fillId="0" borderId="0" xfId="59" applyNumberFormat="1" applyFont="1" applyFill="1" applyBorder="1" applyAlignment="1">
      <alignment vertical="center"/>
    </xf>
    <xf numFmtId="0" fontId="81" fillId="0" borderId="0" xfId="0" applyFont="1" applyFill="1" applyBorder="1" applyAlignment="1">
      <alignment vertical="center"/>
    </xf>
    <xf numFmtId="0" fontId="70" fillId="0" borderId="0" xfId="0" applyFont="1" applyFill="1" applyBorder="1" applyAlignment="1">
      <alignment vertical="center"/>
    </xf>
    <xf numFmtId="0" fontId="70" fillId="0" borderId="0" xfId="0" applyFont="1" applyFill="1" applyBorder="1" applyAlignment="1">
      <alignment/>
    </xf>
    <xf numFmtId="165" fontId="71" fillId="0" borderId="0" xfId="59" applyNumberFormat="1" applyFont="1" applyFill="1" applyBorder="1" applyAlignment="1">
      <alignment horizontal="center" vertical="center"/>
    </xf>
    <xf numFmtId="165" fontId="81" fillId="0" borderId="0" xfId="59" applyNumberFormat="1" applyFont="1" applyFill="1" applyBorder="1" applyAlignment="1">
      <alignment vertical="center"/>
    </xf>
    <xf numFmtId="0" fontId="78" fillId="0" borderId="0" xfId="0" applyFont="1" applyBorder="1" applyAlignment="1">
      <alignment vertical="center"/>
    </xf>
    <xf numFmtId="172" fontId="70" fillId="0" borderId="0" xfId="0" applyNumberFormat="1" applyFont="1" applyBorder="1" applyAlignment="1">
      <alignment vertical="center"/>
    </xf>
    <xf numFmtId="10" fontId="72" fillId="0" borderId="15" xfId="59" applyNumberFormat="1" applyFont="1" applyBorder="1" applyAlignment="1" applyProtection="1">
      <alignment horizontal="center" vertical="center" wrapText="1"/>
      <protection/>
    </xf>
    <xf numFmtId="170" fontId="72" fillId="0" borderId="16" xfId="59" applyNumberFormat="1" applyFont="1" applyBorder="1" applyAlignment="1" applyProtection="1">
      <alignment horizontal="center" vertical="center" wrapText="1"/>
      <protection/>
    </xf>
    <xf numFmtId="167" fontId="72" fillId="0" borderId="16" xfId="59" applyNumberFormat="1" applyFont="1" applyBorder="1" applyAlignment="1" applyProtection="1">
      <alignment horizontal="center" vertical="center" wrapText="1"/>
      <protection/>
    </xf>
    <xf numFmtId="10" fontId="72" fillId="0" borderId="52" xfId="59" applyNumberFormat="1" applyFont="1" applyBorder="1" applyAlignment="1" applyProtection="1">
      <alignment horizontal="center" vertical="center" wrapText="1"/>
      <protection/>
    </xf>
    <xf numFmtId="0" fontId="71" fillId="33" borderId="21" xfId="0" applyFont="1" applyFill="1" applyBorder="1" applyAlignment="1">
      <alignment horizontal="right" vertical="center" wrapText="1"/>
    </xf>
    <xf numFmtId="0" fontId="71" fillId="33" borderId="22" xfId="0" applyFont="1" applyFill="1" applyBorder="1" applyAlignment="1">
      <alignment horizontal="right" vertical="center" wrapText="1"/>
    </xf>
    <xf numFmtId="2" fontId="72" fillId="0" borderId="15" xfId="59" applyNumberFormat="1" applyFont="1" applyBorder="1" applyAlignment="1" applyProtection="1">
      <alignment horizontal="center" vertical="center" wrapText="1"/>
      <protection/>
    </xf>
    <xf numFmtId="10" fontId="72" fillId="0" borderId="56" xfId="59" applyNumberFormat="1" applyFont="1" applyBorder="1" applyAlignment="1" applyProtection="1">
      <alignment horizontal="center" vertical="center" wrapText="1"/>
      <protection/>
    </xf>
    <xf numFmtId="10" fontId="72" fillId="0" borderId="40" xfId="59" applyNumberFormat="1" applyFont="1" applyBorder="1" applyAlignment="1" applyProtection="1">
      <alignment horizontal="center" vertical="center" wrapText="1"/>
      <protection/>
    </xf>
    <xf numFmtId="10" fontId="72" fillId="0" borderId="47" xfId="59" applyNumberFormat="1" applyFont="1" applyBorder="1" applyAlignment="1" applyProtection="1">
      <alignment horizontal="center" vertical="center" wrapText="1"/>
      <protection/>
    </xf>
    <xf numFmtId="0" fontId="72" fillId="0" borderId="0" xfId="0" applyFont="1" applyAlignment="1">
      <alignment horizontal="center"/>
    </xf>
    <xf numFmtId="9" fontId="70" fillId="33" borderId="45" xfId="59" applyFont="1" applyFill="1" applyBorder="1" applyAlignment="1">
      <alignment horizontal="right" vertical="center" wrapText="1"/>
    </xf>
    <xf numFmtId="165" fontId="71" fillId="33" borderId="78" xfId="59" applyNumberFormat="1" applyFont="1" applyFill="1" applyBorder="1" applyAlignment="1">
      <alignment horizontal="center" vertical="center"/>
    </xf>
    <xf numFmtId="9" fontId="71" fillId="33" borderId="12" xfId="59" applyNumberFormat="1" applyFont="1" applyFill="1" applyBorder="1" applyAlignment="1">
      <alignment horizontal="center" vertical="center"/>
    </xf>
    <xf numFmtId="9" fontId="71" fillId="33" borderId="14" xfId="59" applyNumberFormat="1" applyFont="1" applyFill="1" applyBorder="1" applyAlignment="1">
      <alignment horizontal="center" vertical="center"/>
    </xf>
    <xf numFmtId="165" fontId="6" fillId="0" borderId="12" xfId="59" applyNumberFormat="1" applyFont="1" applyFill="1" applyBorder="1" applyAlignment="1">
      <alignment horizontal="center" vertical="center"/>
    </xf>
    <xf numFmtId="1" fontId="5" fillId="33" borderId="67" xfId="0" applyNumberFormat="1" applyFont="1" applyFill="1" applyBorder="1" applyAlignment="1" applyProtection="1">
      <alignment horizontal="center" vertical="center" wrapText="1"/>
      <protection/>
    </xf>
    <xf numFmtId="0" fontId="70" fillId="33" borderId="46" xfId="0" applyFont="1" applyFill="1" applyBorder="1" applyAlignment="1">
      <alignment/>
    </xf>
    <xf numFmtId="164" fontId="70" fillId="33" borderId="46" xfId="0" applyNumberFormat="1" applyFont="1" applyFill="1" applyBorder="1" applyAlignment="1">
      <alignment horizontal="center"/>
    </xf>
    <xf numFmtId="3" fontId="70" fillId="33" borderId="46" xfId="42" applyNumberFormat="1" applyFont="1" applyFill="1" applyBorder="1" applyAlignment="1">
      <alignment horizontal="center"/>
    </xf>
    <xf numFmtId="2" fontId="70" fillId="0" borderId="12" xfId="0" applyNumberFormat="1" applyFont="1" applyBorder="1" applyAlignment="1">
      <alignment/>
    </xf>
    <xf numFmtId="165" fontId="70" fillId="0" borderId="12" xfId="59" applyNumberFormat="1" applyFont="1" applyBorder="1" applyAlignment="1">
      <alignment vertical="center"/>
    </xf>
    <xf numFmtId="2" fontId="71" fillId="33" borderId="12" xfId="0" applyNumberFormat="1" applyFont="1" applyFill="1" applyBorder="1" applyAlignment="1">
      <alignment horizontal="center"/>
    </xf>
    <xf numFmtId="167" fontId="70" fillId="0" borderId="12" xfId="59" applyNumberFormat="1" applyFont="1" applyBorder="1" applyAlignment="1">
      <alignment horizontal="center" vertical="center"/>
    </xf>
    <xf numFmtId="167" fontId="70" fillId="0" borderId="68" xfId="59" applyNumberFormat="1" applyFont="1" applyBorder="1" applyAlignment="1">
      <alignment vertical="center"/>
    </xf>
    <xf numFmtId="165" fontId="6" fillId="0" borderId="67" xfId="59" applyNumberFormat="1" applyFont="1" applyBorder="1" applyAlignment="1" applyProtection="1">
      <alignment vertical="center" wrapText="1"/>
      <protection/>
    </xf>
    <xf numFmtId="165" fontId="72" fillId="0" borderId="67" xfId="59" applyNumberFormat="1" applyFont="1" applyFill="1" applyBorder="1" applyAlignment="1" applyProtection="1">
      <alignment horizontal="right" vertical="center" wrapText="1"/>
      <protection/>
    </xf>
    <xf numFmtId="165" fontId="72" fillId="0" borderId="67" xfId="59" applyNumberFormat="1" applyFont="1" applyFill="1" applyBorder="1" applyAlignment="1" applyProtection="1">
      <alignment horizontal="center" vertical="center" wrapText="1"/>
      <protection/>
    </xf>
    <xf numFmtId="165" fontId="72" fillId="0" borderId="67" xfId="59" applyNumberFormat="1" applyFont="1" applyFill="1" applyBorder="1" applyAlignment="1">
      <alignment horizontal="center" vertical="center"/>
    </xf>
    <xf numFmtId="2" fontId="71" fillId="0" borderId="53" xfId="59" applyNumberFormat="1" applyFont="1" applyBorder="1" applyAlignment="1">
      <alignment horizontal="center" vertical="center"/>
    </xf>
    <xf numFmtId="0" fontId="70" fillId="33" borderId="47" xfId="0" applyFont="1" applyFill="1" applyBorder="1" applyAlignment="1">
      <alignment/>
    </xf>
    <xf numFmtId="165" fontId="71" fillId="0" borderId="61" xfId="59" applyNumberFormat="1" applyFont="1" applyBorder="1" applyAlignment="1">
      <alignment horizontal="center" vertical="center"/>
    </xf>
    <xf numFmtId="2" fontId="71" fillId="0" borderId="14" xfId="59" applyNumberFormat="1" applyFont="1" applyBorder="1" applyAlignment="1">
      <alignment horizontal="center" vertical="center"/>
    </xf>
    <xf numFmtId="165" fontId="72" fillId="0" borderId="79" xfId="59" applyNumberFormat="1" applyFont="1" applyFill="1" applyBorder="1" applyAlignment="1">
      <alignment horizontal="center" vertical="center"/>
    </xf>
    <xf numFmtId="165" fontId="70" fillId="0" borderId="79" xfId="59" applyNumberFormat="1" applyFont="1" applyFill="1" applyBorder="1" applyAlignment="1">
      <alignment horizontal="center" vertical="center"/>
    </xf>
    <xf numFmtId="165" fontId="70" fillId="0" borderId="14" xfId="59" applyNumberFormat="1" applyFont="1" applyFill="1" applyBorder="1" applyAlignment="1">
      <alignment horizontal="center" vertical="center"/>
    </xf>
    <xf numFmtId="165" fontId="6" fillId="0" borderId="14" xfId="59" applyNumberFormat="1" applyFont="1" applyFill="1" applyBorder="1" applyAlignment="1">
      <alignment horizontal="center" vertical="center"/>
    </xf>
    <xf numFmtId="167" fontId="71" fillId="0" borderId="51" xfId="59" applyNumberFormat="1" applyFont="1" applyBorder="1" applyAlignment="1">
      <alignment horizontal="center" vertical="center"/>
    </xf>
    <xf numFmtId="2" fontId="71" fillId="0" borderId="13" xfId="59" applyNumberFormat="1" applyFont="1" applyBorder="1" applyAlignment="1">
      <alignment horizontal="center" vertical="center"/>
    </xf>
    <xf numFmtId="165" fontId="72" fillId="0" borderId="61" xfId="59" applyNumberFormat="1" applyFont="1" applyFill="1" applyBorder="1" applyAlignment="1">
      <alignment horizontal="center" vertical="center"/>
    </xf>
    <xf numFmtId="1" fontId="5" fillId="33" borderId="61" xfId="0" applyNumberFormat="1" applyFont="1" applyFill="1" applyBorder="1" applyAlignment="1" applyProtection="1">
      <alignment horizontal="center" vertical="center" wrapText="1"/>
      <protection/>
    </xf>
    <xf numFmtId="167" fontId="71" fillId="33" borderId="31" xfId="59" applyNumberFormat="1" applyFont="1" applyFill="1" applyBorder="1" applyAlignment="1">
      <alignment horizontal="center" vertical="center"/>
    </xf>
    <xf numFmtId="2" fontId="71" fillId="33" borderId="26" xfId="59" applyNumberFormat="1" applyFont="1" applyFill="1" applyBorder="1" applyAlignment="1">
      <alignment horizontal="center" vertical="center"/>
    </xf>
    <xf numFmtId="165" fontId="72" fillId="33" borderId="30" xfId="59" applyNumberFormat="1" applyFont="1" applyFill="1" applyBorder="1" applyAlignment="1">
      <alignment horizontal="center" vertical="center"/>
    </xf>
    <xf numFmtId="2" fontId="13" fillId="0" borderId="13" xfId="0" applyNumberFormat="1" applyFont="1" applyBorder="1" applyAlignment="1">
      <alignment/>
    </xf>
    <xf numFmtId="165" fontId="6" fillId="0" borderId="61" xfId="59" applyNumberFormat="1" applyFont="1" applyBorder="1" applyAlignment="1" applyProtection="1">
      <alignment vertical="center" wrapText="1"/>
      <protection/>
    </xf>
    <xf numFmtId="165" fontId="6" fillId="0" borderId="13" xfId="59" applyNumberFormat="1" applyFont="1" applyBorder="1" applyAlignment="1">
      <alignment horizontal="right" vertical="center"/>
    </xf>
    <xf numFmtId="165" fontId="6" fillId="0" borderId="13" xfId="59" applyNumberFormat="1" applyFont="1" applyBorder="1" applyAlignment="1" applyProtection="1">
      <alignment horizontal="right" vertical="center" wrapText="1"/>
      <protection/>
    </xf>
    <xf numFmtId="165" fontId="6" fillId="0" borderId="13" xfId="42" applyNumberFormat="1" applyFont="1" applyBorder="1" applyAlignment="1">
      <alignment horizontal="right" vertical="center"/>
    </xf>
    <xf numFmtId="167" fontId="70" fillId="0" borderId="51" xfId="59" applyNumberFormat="1" applyFont="1" applyBorder="1" applyAlignment="1">
      <alignment horizontal="center" vertical="center"/>
    </xf>
    <xf numFmtId="2" fontId="70" fillId="0" borderId="13" xfId="59" applyNumberFormat="1" applyFont="1" applyBorder="1" applyAlignment="1">
      <alignment horizontal="center" vertical="center"/>
    </xf>
    <xf numFmtId="165" fontId="72" fillId="0" borderId="61" xfId="59" applyNumberFormat="1" applyFont="1" applyFill="1" applyBorder="1" applyAlignment="1" applyProtection="1">
      <alignment horizontal="right" vertical="center" wrapText="1"/>
      <protection/>
    </xf>
    <xf numFmtId="2" fontId="71" fillId="33" borderId="26" xfId="0" applyNumberFormat="1" applyFont="1" applyFill="1" applyBorder="1" applyAlignment="1">
      <alignment horizontal="center"/>
    </xf>
    <xf numFmtId="165" fontId="72" fillId="33" borderId="30" xfId="59" applyNumberFormat="1" applyFont="1" applyFill="1" applyBorder="1" applyAlignment="1">
      <alignment horizontal="right" vertical="center"/>
    </xf>
    <xf numFmtId="1" fontId="5" fillId="33" borderId="47" xfId="0" applyNumberFormat="1" applyFont="1" applyFill="1" applyBorder="1" applyAlignment="1" applyProtection="1">
      <alignment horizontal="center" vertical="center" wrapText="1"/>
      <protection/>
    </xf>
    <xf numFmtId="165" fontId="71" fillId="33" borderId="30" xfId="59" applyNumberFormat="1" applyFont="1" applyFill="1" applyBorder="1" applyAlignment="1">
      <alignment horizontal="center" vertical="center"/>
    </xf>
    <xf numFmtId="1" fontId="5" fillId="33" borderId="79" xfId="0" applyNumberFormat="1" applyFont="1" applyFill="1" applyBorder="1" applyAlignment="1" applyProtection="1">
      <alignment horizontal="center" vertical="center" wrapText="1"/>
      <protection/>
    </xf>
    <xf numFmtId="167" fontId="71" fillId="0" borderId="80" xfId="59" applyNumberFormat="1" applyFont="1" applyBorder="1" applyAlignment="1">
      <alignment horizontal="center" vertical="center"/>
    </xf>
    <xf numFmtId="2" fontId="71" fillId="0" borderId="19" xfId="59" applyNumberFormat="1" applyFont="1" applyBorder="1" applyAlignment="1">
      <alignment horizontal="center" vertical="center"/>
    </xf>
    <xf numFmtId="165" fontId="71" fillId="0" borderId="19" xfId="59" applyNumberFormat="1" applyFont="1" applyBorder="1" applyAlignment="1">
      <alignment horizontal="center" vertical="center"/>
    </xf>
    <xf numFmtId="165" fontId="70" fillId="0" borderId="23" xfId="59" applyNumberFormat="1" applyFont="1" applyBorder="1" applyAlignment="1">
      <alignment horizontal="center" vertical="center"/>
    </xf>
    <xf numFmtId="165" fontId="70" fillId="0" borderId="80" xfId="59" applyNumberFormat="1" applyFont="1" applyBorder="1" applyAlignment="1">
      <alignment horizontal="center" vertical="center"/>
    </xf>
    <xf numFmtId="165" fontId="6" fillId="0" borderId="19" xfId="59" applyNumberFormat="1" applyFont="1" applyBorder="1" applyAlignment="1">
      <alignment horizontal="center" vertical="center"/>
    </xf>
    <xf numFmtId="165" fontId="71" fillId="33" borderId="45" xfId="59" applyNumberFormat="1" applyFont="1" applyFill="1" applyBorder="1" applyAlignment="1">
      <alignment horizontal="center" vertical="center"/>
    </xf>
    <xf numFmtId="2" fontId="71" fillId="33" borderId="13" xfId="59" applyNumberFormat="1" applyFont="1" applyFill="1" applyBorder="1" applyAlignment="1">
      <alignment horizontal="center" vertical="center"/>
    </xf>
    <xf numFmtId="1" fontId="5" fillId="33" borderId="46" xfId="0" applyNumberFormat="1" applyFont="1" applyFill="1" applyBorder="1" applyAlignment="1" applyProtection="1">
      <alignment horizontal="center" vertical="center" wrapText="1"/>
      <protection/>
    </xf>
    <xf numFmtId="165" fontId="71" fillId="33" borderId="47" xfId="59" applyNumberFormat="1" applyFont="1" applyFill="1" applyBorder="1" applyAlignment="1">
      <alignment horizontal="center" vertical="center"/>
    </xf>
    <xf numFmtId="1" fontId="71" fillId="33" borderId="21" xfId="59" applyNumberFormat="1" applyFont="1" applyFill="1" applyBorder="1" applyAlignment="1">
      <alignment horizontal="center" vertical="center"/>
    </xf>
    <xf numFmtId="167" fontId="71" fillId="33" borderId="81" xfId="59" applyNumberFormat="1" applyFont="1" applyFill="1" applyBorder="1" applyAlignment="1">
      <alignment horizontal="center" vertical="center"/>
    </xf>
    <xf numFmtId="2" fontId="71" fillId="33" borderId="41" xfId="59" applyNumberFormat="1" applyFont="1" applyFill="1" applyBorder="1" applyAlignment="1">
      <alignment horizontal="center" vertical="center"/>
    </xf>
    <xf numFmtId="1" fontId="71" fillId="33" borderId="46" xfId="59" applyNumberFormat="1" applyFont="1" applyFill="1" applyBorder="1" applyAlignment="1">
      <alignment horizontal="center" vertical="center"/>
    </xf>
    <xf numFmtId="165" fontId="5" fillId="33" borderId="45" xfId="59" applyNumberFormat="1" applyFont="1" applyFill="1" applyBorder="1" applyAlignment="1">
      <alignment horizontal="center" vertical="center"/>
    </xf>
    <xf numFmtId="1" fontId="71" fillId="33" borderId="45" xfId="59" applyNumberFormat="1" applyFont="1" applyFill="1" applyBorder="1" applyAlignment="1">
      <alignment horizontal="center" vertical="center"/>
    </xf>
    <xf numFmtId="165" fontId="5" fillId="33" borderId="12" xfId="59" applyNumberFormat="1" applyFont="1" applyFill="1" applyBorder="1" applyAlignment="1">
      <alignment horizontal="center" vertical="center"/>
    </xf>
    <xf numFmtId="9" fontId="71" fillId="33" borderId="56" xfId="59" applyFont="1" applyFill="1" applyBorder="1" applyAlignment="1">
      <alignment horizontal="center" vertical="center"/>
    </xf>
    <xf numFmtId="9" fontId="71" fillId="33" borderId="57" xfId="59" applyFont="1" applyFill="1" applyBorder="1" applyAlignment="1">
      <alignment horizontal="center" vertical="center"/>
    </xf>
    <xf numFmtId="9" fontId="71" fillId="33" borderId="58" xfId="59" applyFont="1" applyFill="1" applyBorder="1" applyAlignment="1">
      <alignment horizontal="center" vertical="center"/>
    </xf>
    <xf numFmtId="9" fontId="71" fillId="33" borderId="48" xfId="59" applyFont="1" applyFill="1" applyBorder="1" applyAlignment="1">
      <alignment horizontal="center" vertical="center"/>
    </xf>
    <xf numFmtId="1" fontId="71" fillId="33" borderId="43" xfId="0" applyNumberFormat="1" applyFont="1" applyFill="1" applyBorder="1" applyAlignment="1">
      <alignment horizontal="center" vertical="center"/>
    </xf>
    <xf numFmtId="1" fontId="70" fillId="33" borderId="48" xfId="0" applyNumberFormat="1" applyFont="1" applyFill="1" applyBorder="1" applyAlignment="1">
      <alignment horizontal="left"/>
    </xf>
    <xf numFmtId="2" fontId="5" fillId="0" borderId="12" xfId="59" applyNumberFormat="1" applyFont="1" applyFill="1" applyBorder="1" applyAlignment="1">
      <alignment horizontal="center" vertical="center"/>
    </xf>
    <xf numFmtId="165" fontId="5" fillId="0" borderId="12" xfId="59" applyNumberFormat="1" applyFont="1" applyFill="1" applyBorder="1" applyAlignment="1">
      <alignment horizontal="center" vertical="center"/>
    </xf>
    <xf numFmtId="165" fontId="5" fillId="0" borderId="53" xfId="59" applyNumberFormat="1" applyFont="1" applyFill="1" applyBorder="1" applyAlignment="1">
      <alignment horizontal="center" vertical="center"/>
    </xf>
    <xf numFmtId="165" fontId="5" fillId="0" borderId="13" xfId="59" applyNumberFormat="1" applyFont="1" applyFill="1" applyBorder="1" applyAlignment="1">
      <alignment horizontal="center" vertical="center"/>
    </xf>
    <xf numFmtId="165" fontId="5" fillId="0" borderId="14" xfId="59" applyNumberFormat="1" applyFont="1" applyFill="1" applyBorder="1" applyAlignment="1">
      <alignment horizontal="center" vertical="center"/>
    </xf>
    <xf numFmtId="165" fontId="5" fillId="33" borderId="14" xfId="59" applyNumberFormat="1" applyFont="1" applyFill="1" applyBorder="1" applyAlignment="1">
      <alignment horizontal="center" vertical="center"/>
    </xf>
    <xf numFmtId="165" fontId="71" fillId="33" borderId="14" xfId="59" applyNumberFormat="1" applyFont="1" applyFill="1" applyBorder="1" applyAlignment="1">
      <alignment horizontal="center" vertical="center"/>
    </xf>
    <xf numFmtId="1" fontId="71" fillId="0" borderId="19" xfId="0" applyNumberFormat="1" applyFont="1" applyFill="1" applyBorder="1" applyAlignment="1">
      <alignment horizontal="center" vertical="center"/>
    </xf>
    <xf numFmtId="165" fontId="5" fillId="33" borderId="13" xfId="59" applyNumberFormat="1" applyFont="1" applyFill="1" applyBorder="1" applyAlignment="1">
      <alignment horizontal="center" vertical="center"/>
    </xf>
    <xf numFmtId="167" fontId="5" fillId="33" borderId="12" xfId="42" applyNumberFormat="1" applyFont="1" applyFill="1" applyBorder="1" applyAlignment="1">
      <alignment horizontal="center" vertical="center"/>
    </xf>
    <xf numFmtId="1" fontId="71" fillId="33" borderId="46" xfId="0" applyNumberFormat="1" applyFont="1" applyFill="1" applyBorder="1" applyAlignment="1">
      <alignment horizontal="left"/>
    </xf>
    <xf numFmtId="165" fontId="5" fillId="0" borderId="17" xfId="59" applyNumberFormat="1" applyFont="1" applyFill="1" applyBorder="1" applyAlignment="1">
      <alignment horizontal="center" vertical="center"/>
    </xf>
    <xf numFmtId="1" fontId="70" fillId="33" borderId="46" xfId="0" applyNumberFormat="1" applyFont="1" applyFill="1" applyBorder="1" applyAlignment="1">
      <alignment horizontal="left"/>
    </xf>
    <xf numFmtId="2" fontId="5" fillId="0" borderId="14" xfId="59" applyNumberFormat="1" applyFont="1" applyFill="1" applyBorder="1" applyAlignment="1">
      <alignment horizontal="center" vertical="center"/>
    </xf>
    <xf numFmtId="167" fontId="5" fillId="0" borderId="13" xfId="42" applyNumberFormat="1" applyFont="1" applyFill="1" applyBorder="1" applyAlignment="1">
      <alignment horizontal="center" vertical="center"/>
    </xf>
    <xf numFmtId="2" fontId="5" fillId="0" borderId="13" xfId="59" applyNumberFormat="1" applyFont="1" applyFill="1" applyBorder="1" applyAlignment="1">
      <alignment horizontal="center" vertical="center"/>
    </xf>
    <xf numFmtId="167" fontId="5" fillId="33" borderId="26" xfId="42" applyNumberFormat="1" applyFont="1" applyFill="1" applyBorder="1" applyAlignment="1">
      <alignment horizontal="center" vertical="center"/>
    </xf>
    <xf numFmtId="167" fontId="71" fillId="33" borderId="26" xfId="42" applyNumberFormat="1" applyFont="1" applyFill="1" applyBorder="1" applyAlignment="1">
      <alignment horizontal="center" vertical="center"/>
    </xf>
    <xf numFmtId="167" fontId="71" fillId="33" borderId="14" xfId="59" applyNumberFormat="1" applyFont="1" applyFill="1" applyBorder="1" applyAlignment="1">
      <alignment horizontal="center" vertical="center"/>
    </xf>
    <xf numFmtId="2" fontId="71" fillId="33" borderId="14" xfId="59" applyNumberFormat="1" applyFont="1" applyFill="1" applyBorder="1" applyAlignment="1">
      <alignment horizontal="center" vertical="center"/>
    </xf>
    <xf numFmtId="167" fontId="71" fillId="33" borderId="26" xfId="59" applyNumberFormat="1" applyFont="1" applyFill="1" applyBorder="1" applyAlignment="1">
      <alignment horizontal="center" vertical="center"/>
    </xf>
    <xf numFmtId="2" fontId="71" fillId="0" borderId="19" xfId="59" applyNumberFormat="1" applyFont="1" applyFill="1" applyBorder="1" applyAlignment="1">
      <alignment horizontal="center" vertical="center"/>
    </xf>
    <xf numFmtId="167" fontId="71" fillId="33" borderId="13" xfId="59" applyNumberFormat="1" applyFont="1" applyFill="1" applyBorder="1" applyAlignment="1">
      <alignment horizontal="center" vertical="center"/>
    </xf>
    <xf numFmtId="167" fontId="5" fillId="33" borderId="13" xfId="42" applyNumberFormat="1" applyFont="1" applyFill="1" applyBorder="1" applyAlignment="1">
      <alignment horizontal="center" vertical="center"/>
    </xf>
    <xf numFmtId="167" fontId="71" fillId="33" borderId="15" xfId="59" applyNumberFormat="1" applyFont="1" applyFill="1" applyBorder="1" applyAlignment="1">
      <alignment horizontal="center" vertical="center"/>
    </xf>
    <xf numFmtId="167" fontId="71" fillId="33" borderId="16" xfId="59" applyNumberFormat="1" applyFont="1" applyFill="1" applyBorder="1" applyAlignment="1">
      <alignment horizontal="center" vertical="center"/>
    </xf>
    <xf numFmtId="167" fontId="71" fillId="33" borderId="17" xfId="59" applyNumberFormat="1" applyFont="1" applyFill="1" applyBorder="1" applyAlignment="1">
      <alignment horizontal="center" vertical="center"/>
    </xf>
    <xf numFmtId="167" fontId="71" fillId="33" borderId="25" xfId="59" applyNumberFormat="1" applyFont="1" applyFill="1" applyBorder="1" applyAlignment="1">
      <alignment horizontal="center" vertical="center"/>
    </xf>
    <xf numFmtId="167" fontId="71" fillId="0" borderId="20" xfId="59" applyNumberFormat="1" applyFont="1" applyFill="1" applyBorder="1" applyAlignment="1">
      <alignment horizontal="center" vertical="center"/>
    </xf>
    <xf numFmtId="167" fontId="5" fillId="0" borderId="15" xfId="42" applyNumberFormat="1" applyFont="1" applyFill="1" applyBorder="1" applyAlignment="1">
      <alignment horizontal="center" vertical="center"/>
    </xf>
    <xf numFmtId="167" fontId="71" fillId="33" borderId="25" xfId="42" applyNumberFormat="1" applyFont="1" applyFill="1" applyBorder="1" applyAlignment="1">
      <alignment horizontal="center" vertical="center"/>
    </xf>
    <xf numFmtId="167" fontId="5" fillId="33" borderId="25" xfId="42" applyNumberFormat="1" applyFont="1" applyFill="1" applyBorder="1" applyAlignment="1">
      <alignment horizontal="center" vertical="center"/>
    </xf>
    <xf numFmtId="165" fontId="5" fillId="0" borderId="16" xfId="59" applyNumberFormat="1" applyFont="1" applyFill="1" applyBorder="1" applyAlignment="1">
      <alignment horizontal="center" vertical="center"/>
    </xf>
    <xf numFmtId="167" fontId="71" fillId="33" borderId="46" xfId="59" applyNumberFormat="1" applyFont="1" applyFill="1" applyBorder="1" applyAlignment="1">
      <alignment horizontal="center"/>
    </xf>
    <xf numFmtId="0" fontId="5" fillId="0" borderId="0" xfId="0" applyFont="1" applyFill="1" applyAlignment="1">
      <alignment horizontal="center"/>
    </xf>
    <xf numFmtId="0" fontId="77" fillId="0" borderId="0" xfId="53" applyFont="1" applyAlignment="1">
      <alignment/>
    </xf>
    <xf numFmtId="1" fontId="70" fillId="0" borderId="0" xfId="0" applyNumberFormat="1" applyFont="1" applyBorder="1" applyAlignment="1">
      <alignment vertical="top"/>
    </xf>
    <xf numFmtId="0" fontId="71" fillId="0" borderId="0" xfId="0" applyFont="1" applyAlignment="1">
      <alignment horizontal="right"/>
    </xf>
    <xf numFmtId="10" fontId="70" fillId="0" borderId="0" xfId="59" applyNumberFormat="1" applyFont="1" applyAlignment="1">
      <alignment horizontal="center"/>
    </xf>
    <xf numFmtId="167" fontId="71" fillId="33" borderId="82" xfId="59" applyNumberFormat="1" applyFont="1" applyFill="1" applyBorder="1" applyAlignment="1">
      <alignment horizontal="center" vertical="center"/>
    </xf>
    <xf numFmtId="9" fontId="71" fillId="33" borderId="59" xfId="59" applyNumberFormat="1" applyFont="1" applyFill="1" applyBorder="1" applyAlignment="1">
      <alignment horizontal="center" vertical="center"/>
    </xf>
    <xf numFmtId="165" fontId="71" fillId="33" borderId="31" xfId="59" applyNumberFormat="1" applyFont="1" applyFill="1" applyBorder="1" applyAlignment="1">
      <alignment horizontal="center" vertical="center"/>
    </xf>
    <xf numFmtId="165" fontId="6" fillId="0" borderId="67" xfId="59" applyNumberFormat="1" applyFont="1" applyFill="1" applyBorder="1" applyAlignment="1">
      <alignment horizontal="center" vertical="center"/>
    </xf>
    <xf numFmtId="167" fontId="70" fillId="0" borderId="31" xfId="59" applyNumberFormat="1" applyFont="1" applyFill="1" applyBorder="1" applyAlignment="1">
      <alignment horizontal="center" vertical="center"/>
    </xf>
    <xf numFmtId="167" fontId="70" fillId="0" borderId="82" xfId="59" applyNumberFormat="1" applyFont="1" applyFill="1" applyBorder="1" applyAlignment="1">
      <alignment horizontal="center" vertical="center"/>
    </xf>
    <xf numFmtId="167" fontId="6" fillId="0" borderId="51" xfId="59" applyNumberFormat="1" applyFont="1" applyBorder="1" applyAlignment="1">
      <alignment horizontal="right" vertical="center"/>
    </xf>
    <xf numFmtId="165" fontId="70" fillId="0" borderId="62" xfId="59" applyNumberFormat="1" applyFont="1" applyBorder="1" applyAlignment="1">
      <alignment horizontal="center" vertical="center"/>
    </xf>
    <xf numFmtId="165" fontId="5" fillId="33" borderId="38" xfId="59" applyNumberFormat="1" applyFont="1" applyFill="1" applyBorder="1" applyAlignment="1">
      <alignment horizontal="center" vertical="center"/>
    </xf>
    <xf numFmtId="165" fontId="6" fillId="0" borderId="62" xfId="59" applyNumberFormat="1" applyFont="1" applyFill="1" applyBorder="1" applyAlignment="1">
      <alignment horizontal="center" vertical="center"/>
    </xf>
    <xf numFmtId="165" fontId="6" fillId="0" borderId="63" xfId="59" applyNumberFormat="1" applyFont="1" applyFill="1" applyBorder="1" applyAlignment="1">
      <alignment horizontal="center" vertical="center"/>
    </xf>
    <xf numFmtId="165" fontId="70" fillId="0" borderId="16" xfId="59" applyNumberFormat="1" applyFont="1" applyFill="1" applyBorder="1" applyAlignment="1">
      <alignment horizontal="center" vertical="center"/>
    </xf>
    <xf numFmtId="165" fontId="70" fillId="0" borderId="17" xfId="59" applyNumberFormat="1" applyFont="1" applyFill="1" applyBorder="1" applyAlignment="1">
      <alignment horizontal="center" vertical="center"/>
    </xf>
    <xf numFmtId="165" fontId="5" fillId="33" borderId="76" xfId="59" applyNumberFormat="1" applyFont="1" applyFill="1" applyBorder="1" applyAlignment="1">
      <alignment horizontal="center" vertical="center"/>
    </xf>
    <xf numFmtId="165" fontId="5" fillId="33" borderId="39" xfId="59" applyNumberFormat="1" applyFont="1" applyFill="1" applyBorder="1" applyAlignment="1">
      <alignment horizontal="center" vertical="center"/>
    </xf>
    <xf numFmtId="9" fontId="71" fillId="33" borderId="15" xfId="59" applyNumberFormat="1" applyFont="1" applyFill="1" applyBorder="1" applyAlignment="1">
      <alignment horizontal="center" vertical="center"/>
    </xf>
    <xf numFmtId="9" fontId="71" fillId="33" borderId="16" xfId="59" applyNumberFormat="1" applyFont="1" applyFill="1" applyBorder="1" applyAlignment="1">
      <alignment horizontal="center" vertical="center"/>
    </xf>
    <xf numFmtId="9" fontId="71" fillId="33" borderId="17" xfId="59" applyNumberFormat="1" applyFont="1" applyFill="1" applyBorder="1" applyAlignment="1">
      <alignment horizontal="center" vertical="center"/>
    </xf>
    <xf numFmtId="167" fontId="70" fillId="0" borderId="64" xfId="59" applyNumberFormat="1" applyFont="1" applyFill="1" applyBorder="1" applyAlignment="1">
      <alignment horizontal="center" vertical="center"/>
    </xf>
    <xf numFmtId="165" fontId="6" fillId="0" borderId="66" xfId="59" applyNumberFormat="1" applyFont="1" applyFill="1" applyBorder="1" applyAlignment="1">
      <alignment horizontal="center" vertical="center"/>
    </xf>
    <xf numFmtId="167" fontId="70" fillId="0" borderId="68" xfId="59" applyNumberFormat="1" applyFont="1" applyFill="1" applyBorder="1" applyAlignment="1">
      <alignment horizontal="center" vertical="center"/>
    </xf>
    <xf numFmtId="167" fontId="70" fillId="0" borderId="55" xfId="59" applyNumberFormat="1" applyFont="1" applyFill="1" applyBorder="1" applyAlignment="1">
      <alignment horizontal="center" vertical="center"/>
    </xf>
    <xf numFmtId="165" fontId="6" fillId="0" borderId="69" xfId="59" applyNumberFormat="1" applyFont="1" applyFill="1" applyBorder="1" applyAlignment="1">
      <alignment horizontal="center" vertical="center"/>
    </xf>
    <xf numFmtId="0" fontId="5" fillId="33" borderId="75" xfId="0" applyFont="1" applyFill="1" applyBorder="1" applyAlignment="1">
      <alignment horizontal="center" wrapText="1"/>
    </xf>
    <xf numFmtId="9" fontId="72" fillId="0" borderId="24" xfId="59" applyNumberFormat="1" applyFont="1" applyBorder="1" applyAlignment="1">
      <alignment horizontal="center"/>
    </xf>
    <xf numFmtId="9" fontId="72" fillId="0" borderId="27" xfId="59" applyNumberFormat="1" applyFont="1" applyBorder="1" applyAlignment="1">
      <alignment horizontal="center"/>
    </xf>
    <xf numFmtId="9" fontId="72" fillId="33" borderId="18" xfId="59" applyNumberFormat="1" applyFont="1" applyFill="1" applyBorder="1" applyAlignment="1">
      <alignment horizontal="center"/>
    </xf>
    <xf numFmtId="9" fontId="72" fillId="0" borderId="21" xfId="59" applyNumberFormat="1" applyFont="1" applyBorder="1" applyAlignment="1">
      <alignment horizontal="center"/>
    </xf>
    <xf numFmtId="10" fontId="5" fillId="0" borderId="70" xfId="0" applyNumberFormat="1" applyFont="1" applyBorder="1" applyAlignment="1">
      <alignment horizontal="center"/>
    </xf>
    <xf numFmtId="9" fontId="5" fillId="0" borderId="70" xfId="59" applyNumberFormat="1" applyFont="1" applyBorder="1" applyAlignment="1">
      <alignment horizontal="center"/>
    </xf>
    <xf numFmtId="165" fontId="5" fillId="0" borderId="83" xfId="0" applyNumberFormat="1" applyFont="1" applyBorder="1" applyAlignment="1">
      <alignment horizontal="center"/>
    </xf>
    <xf numFmtId="165" fontId="5" fillId="0" borderId="32" xfId="0" applyNumberFormat="1" applyFont="1" applyBorder="1" applyAlignment="1">
      <alignment horizontal="center"/>
    </xf>
    <xf numFmtId="167" fontId="71" fillId="0" borderId="68" xfId="59" applyNumberFormat="1" applyFont="1" applyFill="1" applyBorder="1" applyAlignment="1">
      <alignment horizontal="center" vertical="center"/>
    </xf>
    <xf numFmtId="167" fontId="70" fillId="0" borderId="68" xfId="59" applyNumberFormat="1" applyFont="1" applyBorder="1" applyAlignment="1">
      <alignment horizontal="center" vertical="center"/>
    </xf>
    <xf numFmtId="167" fontId="70" fillId="0" borderId="84" xfId="59" applyNumberFormat="1" applyFont="1" applyBorder="1" applyAlignment="1">
      <alignment horizontal="center" vertical="center"/>
    </xf>
    <xf numFmtId="167" fontId="70" fillId="0" borderId="15" xfId="59" applyNumberFormat="1" applyFont="1" applyBorder="1" applyAlignment="1">
      <alignment horizontal="center" vertical="center"/>
    </xf>
    <xf numFmtId="167" fontId="70" fillId="0" borderId="16" xfId="59" applyNumberFormat="1" applyFont="1" applyBorder="1" applyAlignment="1">
      <alignment horizontal="center" vertical="center"/>
    </xf>
    <xf numFmtId="2" fontId="70" fillId="0" borderId="12" xfId="59" applyNumberFormat="1" applyFont="1" applyBorder="1" applyAlignment="1">
      <alignment horizontal="center" vertical="center"/>
    </xf>
    <xf numFmtId="167" fontId="70" fillId="0" borderId="17" xfId="59" applyNumberFormat="1" applyFont="1" applyBorder="1" applyAlignment="1">
      <alignment horizontal="center" vertical="center"/>
    </xf>
    <xf numFmtId="2" fontId="70" fillId="0" borderId="14" xfId="59" applyNumberFormat="1" applyFont="1" applyBorder="1" applyAlignment="1">
      <alignment horizontal="center" vertical="center"/>
    </xf>
    <xf numFmtId="9" fontId="5" fillId="33" borderId="56" xfId="59" applyNumberFormat="1" applyFont="1" applyFill="1" applyBorder="1" applyAlignment="1">
      <alignment horizontal="center" vertical="center"/>
    </xf>
    <xf numFmtId="9" fontId="5" fillId="33" borderId="57" xfId="59" applyNumberFormat="1" applyFont="1" applyFill="1" applyBorder="1" applyAlignment="1">
      <alignment horizontal="center" vertical="center"/>
    </xf>
    <xf numFmtId="2" fontId="5" fillId="33" borderId="13" xfId="0" applyNumberFormat="1" applyFont="1" applyFill="1" applyBorder="1" applyAlignment="1">
      <alignment horizontal="center"/>
    </xf>
    <xf numFmtId="167" fontId="70" fillId="0" borderId="51" xfId="59" applyNumberFormat="1" applyFont="1" applyBorder="1" applyAlignment="1">
      <alignment vertical="center"/>
    </xf>
    <xf numFmtId="165" fontId="70" fillId="0" borderId="13" xfId="59" applyNumberFormat="1" applyFont="1" applyBorder="1" applyAlignment="1" applyProtection="1">
      <alignment horizontal="right" vertical="center" wrapText="1"/>
      <protection/>
    </xf>
    <xf numFmtId="165" fontId="70" fillId="0" borderId="12" xfId="59" applyNumberFormat="1" applyFont="1" applyBorder="1" applyAlignment="1" applyProtection="1">
      <alignment horizontal="right" vertical="center" wrapText="1"/>
      <protection/>
    </xf>
    <xf numFmtId="171" fontId="72" fillId="0" borderId="62" xfId="59" applyNumberFormat="1" applyFont="1" applyBorder="1" applyAlignment="1" applyProtection="1">
      <alignment horizontal="center" wrapText="1"/>
      <protection locked="0"/>
    </xf>
    <xf numFmtId="0" fontId="71" fillId="33" borderId="60" xfId="0" applyFont="1" applyFill="1" applyBorder="1" applyAlignment="1">
      <alignment horizontal="center" wrapText="1"/>
    </xf>
    <xf numFmtId="165" fontId="71" fillId="33" borderId="36" xfId="59" applyNumberFormat="1" applyFont="1" applyFill="1" applyBorder="1" applyAlignment="1">
      <alignment horizontal="center"/>
    </xf>
    <xf numFmtId="165" fontId="72" fillId="0" borderId="50" xfId="59" applyNumberFormat="1" applyFont="1" applyFill="1" applyBorder="1" applyAlignment="1">
      <alignment horizontal="right"/>
    </xf>
    <xf numFmtId="165" fontId="72" fillId="0" borderId="50" xfId="59" applyNumberFormat="1" applyFont="1" applyFill="1" applyBorder="1" applyAlignment="1">
      <alignment horizontal="center"/>
    </xf>
    <xf numFmtId="165" fontId="72" fillId="0" borderId="49" xfId="59" applyNumberFormat="1" applyFont="1" applyFill="1" applyBorder="1" applyAlignment="1">
      <alignment horizontal="center"/>
    </xf>
    <xf numFmtId="165" fontId="72" fillId="33" borderId="38" xfId="59" applyNumberFormat="1" applyFont="1" applyFill="1" applyBorder="1" applyAlignment="1">
      <alignment horizontal="center"/>
    </xf>
    <xf numFmtId="165" fontId="72" fillId="0" borderId="62" xfId="59" applyNumberFormat="1" applyFont="1" applyFill="1" applyBorder="1" applyAlignment="1">
      <alignment horizontal="center"/>
    </xf>
    <xf numFmtId="1" fontId="5" fillId="33" borderId="32" xfId="0" applyNumberFormat="1" applyFont="1" applyFill="1" applyBorder="1" applyAlignment="1" applyProtection="1">
      <alignment horizontal="center" wrapText="1"/>
      <protection/>
    </xf>
    <xf numFmtId="1" fontId="5" fillId="33" borderId="34" xfId="0" applyNumberFormat="1" applyFont="1" applyFill="1" applyBorder="1" applyAlignment="1" applyProtection="1">
      <alignment horizontal="center" wrapText="1"/>
      <protection/>
    </xf>
    <xf numFmtId="1" fontId="5" fillId="33" borderId="35" xfId="0" applyNumberFormat="1" applyFont="1" applyFill="1" applyBorder="1" applyAlignment="1" applyProtection="1">
      <alignment horizontal="center" wrapText="1"/>
      <protection/>
    </xf>
    <xf numFmtId="1" fontId="5" fillId="33" borderId="44" xfId="0" applyNumberFormat="1" applyFont="1" applyFill="1" applyBorder="1" applyAlignment="1" applyProtection="1">
      <alignment horizontal="center" wrapText="1"/>
      <protection/>
    </xf>
    <xf numFmtId="1" fontId="5" fillId="33" borderId="33" xfId="0" applyNumberFormat="1" applyFont="1" applyFill="1" applyBorder="1" applyAlignment="1" applyProtection="1">
      <alignment horizontal="center" wrapText="1"/>
      <protection/>
    </xf>
    <xf numFmtId="9" fontId="71" fillId="33" borderId="56" xfId="59" applyNumberFormat="1" applyFont="1" applyFill="1" applyBorder="1" applyAlignment="1">
      <alignment horizontal="center"/>
    </xf>
    <xf numFmtId="9" fontId="71" fillId="33" borderId="43" xfId="59" applyNumberFormat="1" applyFont="1" applyFill="1" applyBorder="1" applyAlignment="1">
      <alignment horizontal="center"/>
    </xf>
    <xf numFmtId="166" fontId="71" fillId="33" borderId="48" xfId="59" applyNumberFormat="1" applyFont="1" applyFill="1" applyBorder="1" applyAlignment="1">
      <alignment horizontal="center"/>
    </xf>
    <xf numFmtId="165" fontId="71" fillId="33" borderId="11" xfId="59" applyNumberFormat="1" applyFont="1" applyFill="1" applyBorder="1" applyAlignment="1">
      <alignment horizontal="center"/>
    </xf>
    <xf numFmtId="167" fontId="5" fillId="33" borderId="39" xfId="44" applyNumberFormat="1" applyFont="1" applyFill="1" applyBorder="1" applyAlignment="1">
      <alignment horizontal="center"/>
    </xf>
    <xf numFmtId="165" fontId="5" fillId="33" borderId="39" xfId="59" applyNumberFormat="1" applyFont="1" applyFill="1" applyBorder="1" applyAlignment="1">
      <alignment horizontal="center"/>
    </xf>
    <xf numFmtId="167" fontId="70" fillId="0" borderId="64" xfId="44" applyNumberFormat="1" applyFont="1" applyBorder="1" applyAlignment="1">
      <alignment horizontal="center"/>
    </xf>
    <xf numFmtId="10" fontId="70" fillId="0" borderId="66" xfId="59" applyNumberFormat="1" applyFont="1" applyBorder="1" applyAlignment="1">
      <alignment horizontal="center"/>
    </xf>
    <xf numFmtId="167" fontId="70" fillId="0" borderId="68" xfId="44" applyNumberFormat="1" applyFont="1" applyBorder="1" applyAlignment="1">
      <alignment horizontal="center"/>
    </xf>
    <xf numFmtId="10" fontId="70" fillId="0" borderId="67" xfId="59" applyNumberFormat="1" applyFont="1" applyBorder="1" applyAlignment="1">
      <alignment horizontal="center"/>
    </xf>
    <xf numFmtId="167" fontId="71" fillId="33" borderId="68" xfId="44" applyNumberFormat="1" applyFont="1" applyFill="1" applyBorder="1" applyAlignment="1">
      <alignment horizontal="center"/>
    </xf>
    <xf numFmtId="10" fontId="71" fillId="33" borderId="67" xfId="59" applyNumberFormat="1" applyFont="1" applyFill="1" applyBorder="1" applyAlignment="1">
      <alignment horizontal="center"/>
    </xf>
    <xf numFmtId="167" fontId="70" fillId="0" borderId="68" xfId="44" applyNumberFormat="1" applyFont="1" applyBorder="1" applyAlignment="1">
      <alignment horizontal="center" wrapText="1"/>
    </xf>
    <xf numFmtId="10" fontId="70" fillId="0" borderId="67" xfId="59" applyNumberFormat="1" applyFont="1" applyBorder="1" applyAlignment="1">
      <alignment horizontal="center" wrapText="1"/>
    </xf>
    <xf numFmtId="167" fontId="70" fillId="0" borderId="55" xfId="44" applyNumberFormat="1" applyFont="1" applyBorder="1" applyAlignment="1">
      <alignment horizontal="center" wrapText="1"/>
    </xf>
    <xf numFmtId="10" fontId="70" fillId="0" borderId="69" xfId="59" applyNumberFormat="1" applyFont="1" applyBorder="1" applyAlignment="1">
      <alignment horizontal="center" wrapText="1"/>
    </xf>
    <xf numFmtId="167" fontId="5" fillId="33" borderId="49" xfId="44" applyNumberFormat="1" applyFont="1" applyFill="1" applyBorder="1" applyAlignment="1">
      <alignment horizontal="center"/>
    </xf>
    <xf numFmtId="165" fontId="5" fillId="33" borderId="49" xfId="59" applyNumberFormat="1" applyFont="1" applyFill="1" applyBorder="1" applyAlignment="1">
      <alignment horizontal="center"/>
    </xf>
    <xf numFmtId="167" fontId="70" fillId="0" borderId="55" xfId="44" applyNumberFormat="1" applyFont="1" applyBorder="1" applyAlignment="1">
      <alignment horizontal="center"/>
    </xf>
    <xf numFmtId="10" fontId="70" fillId="0" borderId="69" xfId="59" applyNumberFormat="1" applyFont="1" applyBorder="1" applyAlignment="1">
      <alignment horizontal="center"/>
    </xf>
    <xf numFmtId="165" fontId="70" fillId="0" borderId="52" xfId="59" applyNumberFormat="1" applyFont="1" applyBorder="1" applyAlignment="1">
      <alignment horizontal="center"/>
    </xf>
    <xf numFmtId="165" fontId="70" fillId="0" borderId="53" xfId="59" applyNumberFormat="1" applyFont="1" applyBorder="1" applyAlignment="1">
      <alignment horizontal="center"/>
    </xf>
    <xf numFmtId="167" fontId="70" fillId="0" borderId="50" xfId="44" applyNumberFormat="1" applyFont="1" applyBorder="1" applyAlignment="1">
      <alignment horizontal="center"/>
    </xf>
    <xf numFmtId="165" fontId="70" fillId="0" borderId="51" xfId="59" applyNumberFormat="1" applyFont="1" applyBorder="1" applyAlignment="1">
      <alignment horizontal="center"/>
    </xf>
    <xf numFmtId="165" fontId="6" fillId="0" borderId="13" xfId="59" applyNumberFormat="1" applyFont="1" applyBorder="1" applyAlignment="1">
      <alignment horizontal="center"/>
    </xf>
    <xf numFmtId="165" fontId="6" fillId="0" borderId="53" xfId="59" applyNumberFormat="1" applyFont="1" applyBorder="1" applyAlignment="1">
      <alignment horizontal="center"/>
    </xf>
    <xf numFmtId="165" fontId="70" fillId="0" borderId="84" xfId="59" applyNumberFormat="1" applyFont="1" applyBorder="1" applyAlignment="1">
      <alignment horizontal="center"/>
    </xf>
    <xf numFmtId="165" fontId="6" fillId="0" borderId="14" xfId="59" applyNumberFormat="1" applyFont="1" applyBorder="1" applyAlignment="1">
      <alignment horizontal="center"/>
    </xf>
    <xf numFmtId="10" fontId="71" fillId="33" borderId="48" xfId="59" applyNumberFormat="1" applyFont="1" applyFill="1" applyBorder="1" applyAlignment="1">
      <alignment horizontal="center"/>
    </xf>
    <xf numFmtId="1" fontId="5" fillId="33" borderId="0" xfId="0" applyNumberFormat="1" applyFont="1" applyFill="1" applyBorder="1" applyAlignment="1" applyProtection="1">
      <alignment horizontal="center" wrapText="1"/>
      <protection/>
    </xf>
    <xf numFmtId="1" fontId="5" fillId="33" borderId="73" xfId="0" applyNumberFormat="1" applyFont="1" applyFill="1" applyBorder="1" applyAlignment="1" applyProtection="1">
      <alignment horizontal="center" wrapText="1"/>
      <protection/>
    </xf>
    <xf numFmtId="167" fontId="71" fillId="33" borderId="82" xfId="44" applyNumberFormat="1" applyFont="1" applyFill="1" applyBorder="1" applyAlignment="1">
      <alignment horizontal="center"/>
    </xf>
    <xf numFmtId="10" fontId="71" fillId="33" borderId="85" xfId="59" applyNumberFormat="1" applyFont="1" applyFill="1" applyBorder="1" applyAlignment="1">
      <alignment horizontal="center"/>
    </xf>
    <xf numFmtId="0" fontId="70" fillId="0" borderId="0" xfId="0" applyFont="1" applyBorder="1" applyAlignment="1">
      <alignment horizontal="left" wrapText="1"/>
    </xf>
    <xf numFmtId="0" fontId="70" fillId="0" borderId="0" xfId="0" applyFont="1" applyBorder="1" applyAlignment="1">
      <alignment wrapText="1"/>
    </xf>
    <xf numFmtId="0" fontId="70" fillId="0" borderId="0" xfId="0" applyFont="1" applyBorder="1" applyAlignment="1">
      <alignment horizontal="left"/>
    </xf>
    <xf numFmtId="0" fontId="5" fillId="0" borderId="0" xfId="0" applyFont="1" applyBorder="1" applyAlignment="1">
      <alignment horizontal="right"/>
    </xf>
    <xf numFmtId="1" fontId="70" fillId="0" borderId="0" xfId="0" applyNumberFormat="1" applyFont="1" applyBorder="1" applyAlignment="1">
      <alignment vertical="top" wrapText="1"/>
    </xf>
    <xf numFmtId="0" fontId="80" fillId="0" borderId="0" xfId="0" applyFont="1" applyAlignment="1">
      <alignment/>
    </xf>
    <xf numFmtId="10" fontId="0" fillId="0" borderId="0" xfId="0" applyNumberFormat="1" applyAlignment="1">
      <alignment/>
    </xf>
    <xf numFmtId="170" fontId="5" fillId="0" borderId="22" xfId="0" applyNumberFormat="1" applyFont="1" applyBorder="1" applyAlignment="1">
      <alignment horizontal="right"/>
    </xf>
    <xf numFmtId="1" fontId="70" fillId="0" borderId="0" xfId="0" applyNumberFormat="1" applyFont="1" applyAlignment="1">
      <alignment horizontal="center" vertical="center"/>
    </xf>
    <xf numFmtId="165" fontId="70" fillId="0" borderId="0" xfId="59" applyNumberFormat="1" applyFont="1" applyAlignment="1">
      <alignment horizontal="center" vertical="center"/>
    </xf>
    <xf numFmtId="9" fontId="70" fillId="0" borderId="0" xfId="59" applyNumberFormat="1" applyFont="1" applyAlignment="1">
      <alignment horizontal="center" vertical="center"/>
    </xf>
    <xf numFmtId="164" fontId="70" fillId="0" borderId="0" xfId="0" applyNumberFormat="1" applyFont="1" applyAlignment="1">
      <alignment vertical="center"/>
    </xf>
    <xf numFmtId="167" fontId="5" fillId="0" borderId="24" xfId="42" applyNumberFormat="1" applyFont="1" applyBorder="1" applyAlignment="1">
      <alignment horizontal="center" vertical="center"/>
    </xf>
    <xf numFmtId="167" fontId="5" fillId="0" borderId="24" xfId="42" applyNumberFormat="1" applyFont="1" applyFill="1" applyBorder="1" applyAlignment="1">
      <alignment horizontal="right" vertical="center"/>
    </xf>
    <xf numFmtId="2" fontId="72" fillId="0" borderId="57" xfId="0" applyNumberFormat="1" applyFont="1" applyBorder="1" applyAlignment="1">
      <alignment horizontal="center" vertical="center"/>
    </xf>
    <xf numFmtId="165" fontId="72" fillId="0" borderId="32" xfId="0" applyNumberFormat="1" applyFont="1" applyBorder="1" applyAlignment="1">
      <alignment horizontal="center" vertical="center"/>
    </xf>
    <xf numFmtId="165" fontId="72" fillId="0" borderId="24" xfId="0" applyNumberFormat="1" applyFont="1" applyBorder="1" applyAlignment="1">
      <alignment horizontal="center" vertical="center"/>
    </xf>
    <xf numFmtId="9" fontId="72" fillId="0" borderId="24" xfId="59" applyNumberFormat="1" applyFont="1" applyBorder="1" applyAlignment="1">
      <alignment horizontal="center" vertical="center"/>
    </xf>
    <xf numFmtId="10" fontId="70" fillId="0" borderId="0" xfId="59" applyNumberFormat="1" applyFont="1" applyAlignment="1">
      <alignment horizontal="center" vertical="center"/>
    </xf>
    <xf numFmtId="0" fontId="72" fillId="0" borderId="0" xfId="0" applyFont="1" applyAlignment="1">
      <alignment horizontal="center" vertical="center"/>
    </xf>
    <xf numFmtId="0" fontId="70" fillId="0" borderId="0" xfId="0" applyFont="1" applyAlignment="1">
      <alignment horizontal="left" vertical="center"/>
    </xf>
    <xf numFmtId="0" fontId="6" fillId="0" borderId="0" xfId="0" applyFont="1" applyAlignment="1">
      <alignment vertical="center"/>
    </xf>
    <xf numFmtId="170" fontId="5" fillId="0" borderId="70" xfId="0" applyNumberFormat="1" applyFont="1" applyBorder="1" applyAlignment="1">
      <alignment horizontal="right" vertical="center"/>
    </xf>
    <xf numFmtId="165" fontId="5" fillId="33" borderId="61" xfId="59" applyNumberFormat="1" applyFont="1" applyFill="1" applyBorder="1" applyAlignment="1">
      <alignment horizontal="center" vertical="center"/>
    </xf>
    <xf numFmtId="165" fontId="5" fillId="33" borderId="67" xfId="59" applyNumberFormat="1" applyFont="1" applyFill="1" applyBorder="1" applyAlignment="1">
      <alignment horizontal="center" vertical="center"/>
    </xf>
    <xf numFmtId="10" fontId="70" fillId="0" borderId="0" xfId="0" applyNumberFormat="1" applyFont="1" applyBorder="1" applyAlignment="1">
      <alignment vertical="center"/>
    </xf>
    <xf numFmtId="165" fontId="5" fillId="33" borderId="79" xfId="59" applyNumberFormat="1" applyFont="1" applyFill="1" applyBorder="1" applyAlignment="1">
      <alignment horizontal="center" vertical="center"/>
    </xf>
    <xf numFmtId="1" fontId="71" fillId="0" borderId="23" xfId="0" applyNumberFormat="1" applyFont="1" applyFill="1" applyBorder="1" applyAlignment="1">
      <alignment horizontal="center" vertical="center"/>
    </xf>
    <xf numFmtId="165" fontId="5" fillId="0" borderId="61" xfId="59" applyNumberFormat="1" applyFont="1" applyFill="1" applyBorder="1" applyAlignment="1">
      <alignment horizontal="center" vertical="center"/>
    </xf>
    <xf numFmtId="165" fontId="5" fillId="0" borderId="79" xfId="59" applyNumberFormat="1" applyFont="1" applyFill="1" applyBorder="1" applyAlignment="1">
      <alignment horizontal="center" vertical="center"/>
    </xf>
    <xf numFmtId="165" fontId="5" fillId="0" borderId="69" xfId="59" applyNumberFormat="1" applyFont="1" applyFill="1" applyBorder="1" applyAlignment="1">
      <alignment horizontal="center" vertical="center"/>
    </xf>
    <xf numFmtId="1" fontId="70" fillId="33" borderId="48" xfId="0" applyNumberFormat="1" applyFont="1" applyFill="1" applyBorder="1" applyAlignment="1">
      <alignment horizontal="center"/>
    </xf>
    <xf numFmtId="0" fontId="5" fillId="0" borderId="18" xfId="0" applyFont="1" applyFill="1" applyBorder="1" applyAlignment="1">
      <alignment horizontal="center" vertical="center" wrapText="1"/>
    </xf>
    <xf numFmtId="171" fontId="72" fillId="0" borderId="86" xfId="59" applyNumberFormat="1" applyFont="1" applyBorder="1" applyAlignment="1" applyProtection="1">
      <alignment horizontal="center" wrapText="1"/>
      <protection locked="0"/>
    </xf>
    <xf numFmtId="170" fontId="72" fillId="0" borderId="62" xfId="59" applyNumberFormat="1" applyFont="1" applyBorder="1" applyAlignment="1" applyProtection="1">
      <alignment horizontal="center" wrapText="1"/>
      <protection locked="0"/>
    </xf>
    <xf numFmtId="170" fontId="72" fillId="0" borderId="54" xfId="59" applyNumberFormat="1" applyFont="1" applyBorder="1" applyAlignment="1" applyProtection="1">
      <alignment horizontal="center" wrapText="1"/>
      <protection locked="0"/>
    </xf>
    <xf numFmtId="173" fontId="72" fillId="0" borderId="64" xfId="44" applyNumberFormat="1" applyFont="1" applyBorder="1" applyAlignment="1" applyProtection="1">
      <alignment horizontal="center" wrapText="1"/>
      <protection locked="0"/>
    </xf>
    <xf numFmtId="171" fontId="72" fillId="0" borderId="66" xfId="59" applyNumberFormat="1" applyFont="1" applyBorder="1" applyAlignment="1" applyProtection="1">
      <alignment horizontal="center" wrapText="1"/>
      <protection locked="0"/>
    </xf>
    <xf numFmtId="170" fontId="72" fillId="0" borderId="67" xfId="59" applyNumberFormat="1" applyFont="1" applyBorder="1" applyAlignment="1" applyProtection="1">
      <alignment horizontal="center" wrapText="1"/>
      <protection locked="0"/>
    </xf>
    <xf numFmtId="173" fontId="72" fillId="0" borderId="55" xfId="44" applyNumberFormat="1" applyFont="1" applyBorder="1" applyAlignment="1" applyProtection="1">
      <alignment horizontal="center" wrapText="1"/>
      <protection locked="0"/>
    </xf>
    <xf numFmtId="165" fontId="6" fillId="0" borderId="64" xfId="59" applyNumberFormat="1" applyFont="1" applyFill="1" applyBorder="1" applyAlignment="1">
      <alignment horizontal="right" vertical="center" wrapText="1" indent="1"/>
    </xf>
    <xf numFmtId="165" fontId="6" fillId="0" borderId="65" xfId="59" applyNumberFormat="1" applyFont="1" applyFill="1" applyBorder="1" applyAlignment="1">
      <alignment horizontal="right" vertical="center" wrapText="1" indent="1"/>
    </xf>
    <xf numFmtId="165" fontId="6" fillId="0" borderId="65" xfId="0" applyNumberFormat="1" applyFont="1" applyFill="1" applyBorder="1" applyAlignment="1">
      <alignment horizontal="right" vertical="center" wrapText="1" indent="1"/>
    </xf>
    <xf numFmtId="165" fontId="6" fillId="0" borderId="66" xfId="59" applyNumberFormat="1" applyFont="1" applyFill="1" applyBorder="1" applyAlignment="1">
      <alignment horizontal="right" vertical="center" wrapText="1" indent="1"/>
    </xf>
    <xf numFmtId="165" fontId="6" fillId="0" borderId="68" xfId="59" applyNumberFormat="1" applyFont="1" applyFill="1" applyBorder="1" applyAlignment="1">
      <alignment horizontal="right" vertical="center" wrapText="1" indent="1"/>
    </xf>
    <xf numFmtId="165" fontId="6" fillId="0" borderId="12" xfId="59" applyNumberFormat="1" applyFont="1" applyFill="1" applyBorder="1" applyAlignment="1">
      <alignment horizontal="right" vertical="center" wrapText="1" indent="1"/>
    </xf>
    <xf numFmtId="165" fontId="6" fillId="0" borderId="67" xfId="59" applyNumberFormat="1" applyFont="1" applyFill="1" applyBorder="1" applyAlignment="1">
      <alignment horizontal="right" vertical="center" wrapText="1" indent="1"/>
    </xf>
    <xf numFmtId="165" fontId="70" fillId="0" borderId="12" xfId="59" applyNumberFormat="1" applyFont="1" applyFill="1" applyBorder="1" applyAlignment="1">
      <alignment horizontal="right" vertical="center" wrapText="1" indent="1"/>
    </xf>
    <xf numFmtId="165" fontId="6" fillId="0" borderId="53" xfId="59" applyNumberFormat="1" applyFont="1" applyFill="1" applyBorder="1" applyAlignment="1">
      <alignment horizontal="right" vertical="center" wrapText="1" indent="1"/>
    </xf>
    <xf numFmtId="165" fontId="6" fillId="0" borderId="69" xfId="59" applyNumberFormat="1" applyFont="1" applyFill="1" applyBorder="1" applyAlignment="1">
      <alignment horizontal="right" vertical="center" wrapText="1" indent="1"/>
    </xf>
    <xf numFmtId="165" fontId="70" fillId="0" borderId="68" xfId="59" applyNumberFormat="1" applyFont="1" applyFill="1" applyBorder="1" applyAlignment="1">
      <alignment horizontal="right" vertical="center" wrapText="1" indent="1"/>
    </xf>
    <xf numFmtId="165" fontId="70" fillId="0" borderId="12" xfId="0" applyNumberFormat="1" applyFont="1" applyFill="1" applyBorder="1" applyAlignment="1">
      <alignment horizontal="right" vertical="center" indent="1"/>
    </xf>
    <xf numFmtId="165" fontId="6" fillId="33" borderId="15" xfId="59" applyNumberFormat="1" applyFont="1" applyFill="1" applyBorder="1" applyAlignment="1">
      <alignment horizontal="right" vertical="center" wrapText="1" indent="1"/>
    </xf>
    <xf numFmtId="165" fontId="6" fillId="33" borderId="13" xfId="0" applyNumberFormat="1" applyFont="1" applyFill="1" applyBorder="1" applyAlignment="1">
      <alignment horizontal="right" vertical="center" wrapText="1" indent="1"/>
    </xf>
    <xf numFmtId="165" fontId="6" fillId="33" borderId="61" xfId="59" applyNumberFormat="1" applyFont="1" applyFill="1" applyBorder="1" applyAlignment="1">
      <alignment horizontal="right" vertical="center" wrapText="1" indent="1"/>
    </xf>
    <xf numFmtId="165" fontId="6" fillId="33" borderId="16" xfId="59" applyNumberFormat="1" applyFont="1" applyFill="1" applyBorder="1" applyAlignment="1">
      <alignment horizontal="right" vertical="center" wrapText="1" indent="1"/>
    </xf>
    <xf numFmtId="165" fontId="6" fillId="33" borderId="12" xfId="0" applyNumberFormat="1" applyFont="1" applyFill="1" applyBorder="1" applyAlignment="1">
      <alignment horizontal="right" vertical="center" wrapText="1" indent="1"/>
    </xf>
    <xf numFmtId="165" fontId="6" fillId="33" borderId="67" xfId="59" applyNumberFormat="1" applyFont="1" applyFill="1" applyBorder="1" applyAlignment="1">
      <alignment horizontal="right" vertical="center" wrapText="1" indent="1"/>
    </xf>
    <xf numFmtId="165" fontId="6" fillId="33" borderId="17" xfId="59" applyNumberFormat="1" applyFont="1" applyFill="1" applyBorder="1" applyAlignment="1">
      <alignment horizontal="right" vertical="center" wrapText="1" indent="1"/>
    </xf>
    <xf numFmtId="167" fontId="6" fillId="33" borderId="17" xfId="0" applyNumberFormat="1" applyFont="1" applyFill="1" applyBorder="1" applyAlignment="1">
      <alignment horizontal="right" vertical="center" wrapText="1" indent="1"/>
    </xf>
    <xf numFmtId="167" fontId="6" fillId="33" borderId="14" xfId="0" applyNumberFormat="1" applyFont="1" applyFill="1" applyBorder="1" applyAlignment="1">
      <alignment horizontal="right" vertical="center" wrapText="1" indent="1"/>
    </xf>
    <xf numFmtId="165" fontId="6" fillId="33" borderId="79" xfId="59" applyNumberFormat="1" applyFont="1" applyFill="1" applyBorder="1" applyAlignment="1">
      <alignment horizontal="right" vertical="center" wrapText="1" indent="1"/>
    </xf>
    <xf numFmtId="1" fontId="5" fillId="0" borderId="87" xfId="0" applyNumberFormat="1" applyFont="1" applyFill="1" applyBorder="1" applyAlignment="1">
      <alignment horizontal="center" vertical="center" wrapText="1"/>
    </xf>
    <xf numFmtId="1" fontId="5" fillId="0" borderId="75" xfId="0" applyNumberFormat="1"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33" borderId="11" xfId="0" applyFont="1" applyFill="1" applyBorder="1" applyAlignment="1">
      <alignment horizontal="center" vertical="center" wrapText="1"/>
    </xf>
    <xf numFmtId="1" fontId="5" fillId="33" borderId="87" xfId="0" applyNumberFormat="1" applyFont="1" applyFill="1" applyBorder="1" applyAlignment="1">
      <alignment horizontal="center" vertical="center" wrapText="1"/>
    </xf>
    <xf numFmtId="1" fontId="5" fillId="33" borderId="75" xfId="0" applyNumberFormat="1" applyFont="1" applyFill="1" applyBorder="1" applyAlignment="1">
      <alignment horizontal="center" vertical="center" wrapText="1"/>
    </xf>
    <xf numFmtId="0" fontId="5" fillId="33" borderId="75" xfId="0" applyFont="1" applyFill="1" applyBorder="1" applyAlignment="1">
      <alignment horizontal="center" vertical="center" wrapText="1"/>
    </xf>
    <xf numFmtId="0" fontId="5" fillId="33" borderId="85" xfId="0" applyFont="1" applyFill="1" applyBorder="1" applyAlignment="1">
      <alignment horizontal="center" vertical="center" wrapText="1"/>
    </xf>
    <xf numFmtId="0" fontId="5" fillId="33" borderId="70" xfId="0" applyFont="1" applyFill="1" applyBorder="1" applyAlignment="1">
      <alignment horizontal="right" vertical="center" wrapText="1" indent="1"/>
    </xf>
    <xf numFmtId="9" fontId="6" fillId="33" borderId="88" xfId="0" applyNumberFormat="1" applyFont="1" applyFill="1" applyBorder="1" applyAlignment="1">
      <alignment horizontal="right" vertical="center" wrapText="1" indent="1"/>
    </xf>
    <xf numFmtId="9" fontId="6" fillId="33" borderId="65" xfId="0" applyNumberFormat="1" applyFont="1" applyFill="1" applyBorder="1" applyAlignment="1">
      <alignment horizontal="right" vertical="center" wrapText="1" indent="1"/>
    </xf>
    <xf numFmtId="165" fontId="6" fillId="33" borderId="65" xfId="0" applyNumberFormat="1" applyFont="1" applyFill="1" applyBorder="1" applyAlignment="1">
      <alignment horizontal="right" vertical="center" wrapText="1" indent="1"/>
    </xf>
    <xf numFmtId="165" fontId="6" fillId="33" borderId="66" xfId="59" applyNumberFormat="1" applyFont="1" applyFill="1" applyBorder="1" applyAlignment="1">
      <alignment horizontal="right" vertical="center" wrapText="1" indent="1"/>
    </xf>
    <xf numFmtId="0" fontId="5" fillId="33" borderId="24" xfId="0" applyFont="1" applyFill="1" applyBorder="1" applyAlignment="1">
      <alignment horizontal="right" vertical="center" wrapText="1" indent="1"/>
    </xf>
    <xf numFmtId="165" fontId="6" fillId="33" borderId="16" xfId="0" applyNumberFormat="1" applyFont="1" applyFill="1" applyBorder="1" applyAlignment="1">
      <alignment horizontal="right" vertical="center" wrapText="1" indent="1"/>
    </xf>
    <xf numFmtId="165" fontId="6" fillId="33" borderId="12" xfId="59" applyNumberFormat="1" applyFont="1" applyFill="1" applyBorder="1" applyAlignment="1">
      <alignment horizontal="right" vertical="center" wrapText="1" indent="1"/>
    </xf>
    <xf numFmtId="164" fontId="5" fillId="33" borderId="22" xfId="0" applyNumberFormat="1" applyFont="1" applyFill="1" applyBorder="1" applyAlignment="1">
      <alignment horizontal="right" vertical="center" wrapText="1" indent="1"/>
    </xf>
    <xf numFmtId="167" fontId="6" fillId="33" borderId="52" xfId="0" applyNumberFormat="1" applyFont="1" applyFill="1" applyBorder="1" applyAlignment="1">
      <alignment horizontal="right" vertical="center" wrapText="1" indent="1"/>
    </xf>
    <xf numFmtId="167" fontId="6" fillId="33" borderId="53" xfId="0" applyNumberFormat="1" applyFont="1" applyFill="1" applyBorder="1" applyAlignment="1">
      <alignment horizontal="right" vertical="center" wrapText="1" indent="1"/>
    </xf>
    <xf numFmtId="165" fontId="6" fillId="33" borderId="69" xfId="59" applyNumberFormat="1" applyFont="1" applyFill="1" applyBorder="1" applyAlignment="1">
      <alignment horizontal="right" vertical="center" wrapText="1" indent="1"/>
    </xf>
    <xf numFmtId="165" fontId="70" fillId="0" borderId="55" xfId="59" applyNumberFormat="1" applyFont="1" applyFill="1" applyBorder="1" applyAlignment="1">
      <alignment horizontal="right" vertical="center" wrapText="1" indent="1"/>
    </xf>
    <xf numFmtId="165" fontId="70" fillId="0" borderId="53" xfId="59" applyNumberFormat="1" applyFont="1" applyFill="1" applyBorder="1" applyAlignment="1">
      <alignment horizontal="right" vertical="center" wrapText="1" indent="1"/>
    </xf>
    <xf numFmtId="0" fontId="5" fillId="0" borderId="45" xfId="0" applyFont="1" applyFill="1" applyBorder="1" applyAlignment="1">
      <alignment horizontal="right" vertical="center" wrapText="1" indent="1"/>
    </xf>
    <xf numFmtId="1" fontId="6" fillId="0" borderId="40" xfId="59" applyNumberFormat="1" applyFont="1" applyFill="1" applyBorder="1" applyAlignment="1">
      <alignment horizontal="center" vertical="center" wrapText="1"/>
    </xf>
    <xf numFmtId="1" fontId="6" fillId="0" borderId="41" xfId="59" applyNumberFormat="1" applyFont="1" applyFill="1" applyBorder="1" applyAlignment="1">
      <alignment horizontal="center" vertical="center" wrapText="1"/>
    </xf>
    <xf numFmtId="165" fontId="6" fillId="0" borderId="78" xfId="59" applyNumberFormat="1" applyFont="1" applyFill="1" applyBorder="1" applyAlignment="1">
      <alignment horizontal="center" vertical="center" wrapText="1"/>
    </xf>
    <xf numFmtId="0" fontId="5" fillId="0" borderId="83" xfId="0" applyFont="1" applyFill="1" applyBorder="1" applyAlignment="1">
      <alignment horizontal="right" vertical="center" wrapText="1" indent="1"/>
    </xf>
    <xf numFmtId="0" fontId="5" fillId="0" borderId="32" xfId="0" applyFont="1" applyFill="1" applyBorder="1" applyAlignment="1">
      <alignment horizontal="right" vertical="center" wrapText="1" indent="1"/>
    </xf>
    <xf numFmtId="0" fontId="71" fillId="0" borderId="32" xfId="0" applyFont="1" applyFill="1" applyBorder="1" applyAlignment="1">
      <alignment horizontal="right" vertical="center" wrapText="1" indent="1"/>
    </xf>
    <xf numFmtId="0" fontId="5" fillId="0" borderId="89" xfId="0" applyFont="1" applyFill="1" applyBorder="1" applyAlignment="1">
      <alignment horizontal="right" vertical="center" wrapText="1" indent="1"/>
    </xf>
    <xf numFmtId="0" fontId="71" fillId="0" borderId="33" xfId="0" applyFont="1" applyFill="1" applyBorder="1" applyAlignment="1">
      <alignment horizontal="right" vertical="center" wrapText="1" indent="1"/>
    </xf>
    <xf numFmtId="0" fontId="71" fillId="0" borderId="89" xfId="0" applyFont="1" applyFill="1" applyBorder="1" applyAlignment="1">
      <alignment horizontal="right" vertical="center" wrapText="1" indent="1"/>
    </xf>
    <xf numFmtId="0" fontId="70" fillId="0" borderId="68" xfId="0" applyFont="1" applyFill="1" applyBorder="1" applyAlignment="1" applyProtection="1">
      <alignment horizontal="center" wrapText="1"/>
      <protection locked="0"/>
    </xf>
    <xf numFmtId="0" fontId="87" fillId="0" borderId="63" xfId="53" applyFont="1" applyFill="1" applyBorder="1" applyAlignment="1" applyProtection="1">
      <alignment horizontal="right" vertical="center" wrapText="1"/>
      <protection locked="0"/>
    </xf>
    <xf numFmtId="0" fontId="87" fillId="0" borderId="29" xfId="53" applyFont="1" applyFill="1" applyBorder="1" applyAlignment="1" applyProtection="1">
      <alignment horizontal="right" vertical="center" wrapText="1"/>
      <protection locked="0"/>
    </xf>
    <xf numFmtId="0" fontId="87" fillId="0" borderId="17" xfId="53" applyFont="1" applyFill="1" applyBorder="1" applyAlignment="1" applyProtection="1">
      <alignment horizontal="right" vertical="center" wrapText="1"/>
      <protection locked="0"/>
    </xf>
    <xf numFmtId="0" fontId="87" fillId="0" borderId="49" xfId="53" applyFont="1" applyFill="1" applyBorder="1" applyAlignment="1" applyProtection="1">
      <alignment horizontal="right" vertical="center" wrapText="1"/>
      <protection locked="0"/>
    </xf>
    <xf numFmtId="0" fontId="87" fillId="0" borderId="0" xfId="53" applyFont="1" applyFill="1" applyBorder="1" applyAlignment="1" applyProtection="1">
      <alignment horizontal="right" vertical="center" wrapText="1"/>
      <protection locked="0"/>
    </xf>
    <xf numFmtId="0" fontId="87" fillId="0" borderId="20" xfId="53" applyFont="1" applyFill="1" applyBorder="1" applyAlignment="1" applyProtection="1">
      <alignment horizontal="right" vertical="center" wrapText="1"/>
      <protection locked="0"/>
    </xf>
    <xf numFmtId="0" fontId="87" fillId="0" borderId="50" xfId="53" applyFont="1" applyFill="1" applyBorder="1" applyAlignment="1" applyProtection="1">
      <alignment horizontal="right" vertical="center" wrapText="1"/>
      <protection locked="0"/>
    </xf>
    <xf numFmtId="0" fontId="87" fillId="0" borderId="10" xfId="53" applyFont="1" applyFill="1" applyBorder="1" applyAlignment="1" applyProtection="1">
      <alignment horizontal="right" vertical="center" wrapText="1"/>
      <protection locked="0"/>
    </xf>
    <xf numFmtId="0" fontId="87" fillId="0" borderId="15" xfId="53" applyFont="1" applyFill="1" applyBorder="1" applyAlignment="1" applyProtection="1">
      <alignment horizontal="right" vertical="center" wrapText="1"/>
      <protection locked="0"/>
    </xf>
    <xf numFmtId="0" fontId="9" fillId="0" borderId="35" xfId="0" applyFont="1" applyBorder="1" applyAlignment="1">
      <alignment vertical="center"/>
    </xf>
    <xf numFmtId="0" fontId="9" fillId="0" borderId="36" xfId="0" applyFont="1" applyBorder="1" applyAlignment="1">
      <alignment vertical="center"/>
    </xf>
    <xf numFmtId="0" fontId="9" fillId="0" borderId="48" xfId="0" applyFont="1" applyBorder="1" applyAlignment="1">
      <alignment vertical="center"/>
    </xf>
    <xf numFmtId="0" fontId="76" fillId="33" borderId="35" xfId="0" applyFont="1" applyFill="1" applyBorder="1" applyAlignment="1">
      <alignment vertical="center"/>
    </xf>
    <xf numFmtId="0" fontId="76" fillId="33" borderId="36" xfId="0" applyFont="1" applyFill="1" applyBorder="1" applyAlignment="1">
      <alignment vertical="center"/>
    </xf>
    <xf numFmtId="0" fontId="76" fillId="33" borderId="48" xfId="0" applyFont="1" applyFill="1" applyBorder="1" applyAlignment="1">
      <alignment vertical="center"/>
    </xf>
    <xf numFmtId="177" fontId="72" fillId="0" borderId="12" xfId="59" applyNumberFormat="1" applyFont="1" applyBorder="1" applyAlignment="1" applyProtection="1">
      <alignment horizontal="center" wrapText="1"/>
      <protection locked="0"/>
    </xf>
    <xf numFmtId="166" fontId="72" fillId="0" borderId="86" xfId="59" applyNumberFormat="1" applyFont="1" applyBorder="1" applyAlignment="1" applyProtection="1">
      <alignment horizontal="center" wrapText="1"/>
      <protection locked="0"/>
    </xf>
    <xf numFmtId="166" fontId="72" fillId="0" borderId="66" xfId="59" applyNumberFormat="1" applyFont="1" applyBorder="1" applyAlignment="1" applyProtection="1">
      <alignment horizontal="center" wrapText="1"/>
      <protection locked="0"/>
    </xf>
    <xf numFmtId="165" fontId="72" fillId="0" borderId="67" xfId="59" applyNumberFormat="1" applyFont="1" applyBorder="1" applyAlignment="1" applyProtection="1">
      <alignment horizontal="center" wrapText="1"/>
      <protection locked="0"/>
    </xf>
    <xf numFmtId="165" fontId="72" fillId="0" borderId="53" xfId="59" applyNumberFormat="1" applyFont="1" applyBorder="1" applyAlignment="1" applyProtection="1">
      <alignment horizontal="center" wrapText="1"/>
      <protection locked="0"/>
    </xf>
    <xf numFmtId="165" fontId="72" fillId="0" borderId="69" xfId="59" applyNumberFormat="1" applyFont="1" applyBorder="1" applyAlignment="1" applyProtection="1">
      <alignment horizontal="center" wrapText="1"/>
      <protection locked="0"/>
    </xf>
    <xf numFmtId="168" fontId="71" fillId="0" borderId="12" xfId="0" applyNumberFormat="1" applyFont="1" applyFill="1" applyBorder="1" applyAlignment="1" applyProtection="1">
      <alignment/>
      <protection locked="0"/>
    </xf>
    <xf numFmtId="168" fontId="71" fillId="0" borderId="64" xfId="0" applyNumberFormat="1" applyFont="1" applyFill="1" applyBorder="1" applyAlignment="1" applyProtection="1">
      <alignment/>
      <protection locked="0"/>
    </xf>
    <xf numFmtId="168" fontId="71" fillId="0" borderId="65" xfId="0" applyNumberFormat="1" applyFont="1" applyFill="1" applyBorder="1" applyAlignment="1" applyProtection="1">
      <alignment/>
      <protection locked="0"/>
    </xf>
    <xf numFmtId="168" fontId="71" fillId="0" borderId="66" xfId="0" applyNumberFormat="1" applyFont="1" applyFill="1" applyBorder="1" applyAlignment="1" applyProtection="1">
      <alignment/>
      <protection locked="0"/>
    </xf>
    <xf numFmtId="168" fontId="71" fillId="0" borderId="55" xfId="0" applyNumberFormat="1" applyFont="1" applyFill="1" applyBorder="1" applyAlignment="1" applyProtection="1">
      <alignment/>
      <protection locked="0"/>
    </xf>
    <xf numFmtId="168" fontId="71" fillId="0" borderId="53" xfId="0" applyNumberFormat="1" applyFont="1" applyFill="1" applyBorder="1" applyAlignment="1" applyProtection="1">
      <alignment/>
      <protection locked="0"/>
    </xf>
    <xf numFmtId="168" fontId="71" fillId="0" borderId="69" xfId="0" applyNumberFormat="1" applyFont="1" applyFill="1" applyBorder="1" applyAlignment="1" applyProtection="1">
      <alignment/>
      <protection locked="0"/>
    </xf>
    <xf numFmtId="0" fontId="76" fillId="33" borderId="35" xfId="0" applyFont="1" applyFill="1" applyBorder="1" applyAlignment="1">
      <alignment horizontal="center"/>
    </xf>
    <xf numFmtId="0" fontId="76" fillId="33" borderId="36" xfId="0" applyFont="1" applyFill="1" applyBorder="1" applyAlignment="1">
      <alignment horizontal="center"/>
    </xf>
    <xf numFmtId="0" fontId="76" fillId="33" borderId="42" xfId="0" applyFont="1" applyFill="1" applyBorder="1" applyAlignment="1">
      <alignment horizontal="center"/>
    </xf>
    <xf numFmtId="0" fontId="76" fillId="33" borderId="37" xfId="0" applyFont="1" applyFill="1" applyBorder="1" applyAlignment="1">
      <alignment horizontal="center"/>
    </xf>
    <xf numFmtId="0" fontId="76" fillId="33" borderId="59" xfId="0" applyFont="1" applyFill="1" applyBorder="1" applyAlignment="1">
      <alignment horizontal="center"/>
    </xf>
    <xf numFmtId="0" fontId="87" fillId="0" borderId="39" xfId="53" applyFont="1" applyFill="1" applyBorder="1" applyAlignment="1" applyProtection="1">
      <alignment horizontal="center" vertical="center"/>
      <protection locked="0"/>
    </xf>
    <xf numFmtId="0" fontId="87" fillId="0" borderId="46" xfId="53" applyFont="1" applyFill="1" applyBorder="1" applyAlignment="1" applyProtection="1">
      <alignment horizontal="center" vertical="center"/>
      <protection locked="0"/>
    </xf>
    <xf numFmtId="0" fontId="76" fillId="33" borderId="35" xfId="0" applyFont="1" applyFill="1" applyBorder="1" applyAlignment="1">
      <alignment horizontal="center" vertical="center"/>
    </xf>
    <xf numFmtId="0" fontId="76" fillId="33" borderId="36" xfId="0" applyFont="1" applyFill="1" applyBorder="1" applyAlignment="1">
      <alignment horizontal="center" vertical="center"/>
    </xf>
    <xf numFmtId="0" fontId="76" fillId="33" borderId="48" xfId="0" applyFont="1" applyFill="1" applyBorder="1" applyAlignment="1">
      <alignment horizontal="center" vertical="center"/>
    </xf>
    <xf numFmtId="0" fontId="88" fillId="0" borderId="35" xfId="0" applyFont="1" applyFill="1" applyBorder="1" applyAlignment="1">
      <alignment horizontal="center" wrapText="1"/>
    </xf>
    <xf numFmtId="0" fontId="88" fillId="0" borderId="36" xfId="0" applyFont="1" applyFill="1" applyBorder="1" applyAlignment="1">
      <alignment horizontal="center" wrapText="1"/>
    </xf>
    <xf numFmtId="0" fontId="88" fillId="0" borderId="48" xfId="0" applyFont="1" applyFill="1" applyBorder="1" applyAlignment="1">
      <alignment horizont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72" fillId="0" borderId="0" xfId="0" applyFont="1" applyAlignment="1">
      <alignment horizontal="center"/>
    </xf>
    <xf numFmtId="165" fontId="5" fillId="0" borderId="35" xfId="59" applyNumberFormat="1" applyFont="1" applyBorder="1" applyAlignment="1" applyProtection="1">
      <alignment horizontal="center" vertical="center" wrapText="1"/>
      <protection/>
    </xf>
    <xf numFmtId="165" fontId="5" fillId="0" borderId="36" xfId="59" applyNumberFormat="1" applyFont="1" applyBorder="1" applyAlignment="1" applyProtection="1">
      <alignment horizontal="center" vertical="center" wrapText="1"/>
      <protection/>
    </xf>
    <xf numFmtId="165" fontId="5" fillId="0" borderId="48" xfId="59" applyNumberFormat="1" applyFont="1" applyBorder="1" applyAlignment="1" applyProtection="1">
      <alignment horizontal="center" vertical="center" wrapText="1"/>
      <protection/>
    </xf>
    <xf numFmtId="0" fontId="5" fillId="0" borderId="60"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70" fillId="0" borderId="0" xfId="0" applyFont="1" applyBorder="1" applyAlignment="1">
      <alignment horizontal="left" wrapText="1"/>
    </xf>
    <xf numFmtId="0" fontId="70" fillId="0" borderId="0" xfId="0" applyFont="1" applyAlignment="1">
      <alignment horizontal="left" wrapText="1"/>
    </xf>
    <xf numFmtId="1" fontId="70" fillId="0" borderId="0" xfId="0" applyNumberFormat="1" applyFont="1" applyBorder="1" applyAlignment="1">
      <alignment horizontal="left" vertical="top" wrapText="1"/>
    </xf>
    <xf numFmtId="0" fontId="87" fillId="0" borderId="49" xfId="53" applyFont="1" applyFill="1" applyBorder="1" applyAlignment="1" applyProtection="1">
      <alignment horizontal="center" vertical="center"/>
      <protection locked="0"/>
    </xf>
    <xf numFmtId="0" fontId="87" fillId="0" borderId="0" xfId="53" applyFont="1" applyFill="1" applyBorder="1" applyAlignment="1" applyProtection="1">
      <alignment horizontal="center" vertical="center"/>
      <protection locked="0"/>
    </xf>
    <xf numFmtId="0" fontId="70" fillId="0" borderId="10" xfId="0" applyFont="1" applyBorder="1" applyAlignment="1">
      <alignment horizontal="center"/>
    </xf>
    <xf numFmtId="0" fontId="70" fillId="0" borderId="73" xfId="0" applyFont="1" applyBorder="1" applyAlignment="1">
      <alignment horizontal="center"/>
    </xf>
    <xf numFmtId="0" fontId="89" fillId="33" borderId="35" xfId="0" applyFont="1" applyFill="1" applyBorder="1" applyAlignment="1">
      <alignment horizontal="center"/>
    </xf>
    <xf numFmtId="0" fontId="89" fillId="33" borderId="36" xfId="0" applyFont="1" applyFill="1" applyBorder="1" applyAlignment="1">
      <alignment horizontal="center"/>
    </xf>
    <xf numFmtId="0" fontId="89" fillId="33" borderId="48"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07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45"/>
          <c:y val="0.16125"/>
          <c:w val="0.99225"/>
          <c:h val="0.86875"/>
        </c:manualLayout>
      </c:layout>
      <c:lineChart>
        <c:grouping val="standard"/>
        <c:varyColors val="0"/>
        <c:ser>
          <c:idx val="0"/>
          <c:order val="0"/>
          <c:tx>
            <c:strRef>
              <c:f>'Baseline Simulation'!$P$9</c:f>
              <c:strCache>
                <c:ptCount val="1"/>
                <c:pt idx="0">
                  <c:v>Debt/GDP</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'Baseline Simulation'!$P$10:$P$85</c:f>
              <c:numCache/>
            </c:numRef>
          </c:val>
          <c:smooth val="0"/>
        </c:ser>
        <c:marker val="1"/>
        <c:axId val="48850045"/>
        <c:axId val="36997222"/>
      </c:lineChart>
      <c:catAx>
        <c:axId val="48850045"/>
        <c:scaling>
          <c:orientation val="minMax"/>
        </c:scaling>
        <c:axPos val="b"/>
        <c:delete val="0"/>
        <c:numFmt formatCode="General" sourceLinked="1"/>
        <c:majorTickMark val="out"/>
        <c:minorTickMark val="none"/>
        <c:tickLblPos val="nextTo"/>
        <c:spPr>
          <a:ln w="3175">
            <a:solidFill>
              <a:srgbClr val="808080"/>
            </a:solidFill>
          </a:ln>
        </c:spPr>
        <c:crossAx val="36997222"/>
        <c:crosses val="autoZero"/>
        <c:auto val="1"/>
        <c:lblOffset val="100"/>
        <c:tickLblSkip val="3"/>
        <c:noMultiLvlLbl val="0"/>
      </c:catAx>
      <c:valAx>
        <c:axId val="369972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850045"/>
        <c:crossesAt val="1"/>
        <c:crossBetween val="between"/>
        <c:dispUnits/>
      </c:valAx>
      <c:spPr>
        <a:solidFill>
          <a:srgbClr val="FFFFFF"/>
        </a:solidFill>
        <a:ln w="3175">
          <a:noFill/>
        </a:ln>
      </c:spPr>
    </c:plotArea>
    <c:legend>
      <c:legendPos val="r"/>
      <c:layout>
        <c:manualLayout>
          <c:xMode val="edge"/>
          <c:yMode val="edge"/>
          <c:x val="0.766"/>
          <c:y val="0.542"/>
          <c:w val="0.2235"/>
          <c:h val="0.103"/>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9625"/>
          <c:y val="-0.023"/>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825"/>
          <c:y val="0.34"/>
          <c:w val="0.992"/>
          <c:h val="0.701"/>
        </c:manualLayout>
      </c:layout>
      <c:lineChart>
        <c:grouping val="standard"/>
        <c:varyColors val="0"/>
        <c:ser>
          <c:idx val="0"/>
          <c:order val="0"/>
          <c:tx>
            <c:strRef>
              <c:f>'Alternative Simulation'!$P$8:$P$9</c:f>
              <c:strCache>
                <c:ptCount val="1"/>
                <c:pt idx="0">
                  <c:v>Federal Debt Held by the Public Debt/GDP</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'Alternative Simulation'!$P$10:$P$46</c:f>
              <c:numCache/>
            </c:numRef>
          </c:val>
          <c:smooth val="0"/>
        </c:ser>
        <c:marker val="1"/>
        <c:axId val="64539543"/>
        <c:axId val="43984976"/>
      </c:lineChart>
      <c:catAx>
        <c:axId val="64539543"/>
        <c:scaling>
          <c:orientation val="minMax"/>
        </c:scaling>
        <c:axPos val="b"/>
        <c:delete val="0"/>
        <c:numFmt formatCode="General" sourceLinked="1"/>
        <c:majorTickMark val="out"/>
        <c:minorTickMark val="none"/>
        <c:tickLblPos val="nextTo"/>
        <c:spPr>
          <a:ln w="3175">
            <a:solidFill>
              <a:srgbClr val="808080"/>
            </a:solidFill>
          </a:ln>
        </c:spPr>
        <c:crossAx val="43984976"/>
        <c:crosses val="autoZero"/>
        <c:auto val="1"/>
        <c:lblOffset val="100"/>
        <c:tickLblSkip val="2"/>
        <c:noMultiLvlLbl val="0"/>
      </c:catAx>
      <c:valAx>
        <c:axId val="439849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539543"/>
        <c:crossesAt val="1"/>
        <c:crossBetween val="between"/>
        <c:dispUnits/>
      </c:valAx>
      <c:spPr>
        <a:solidFill>
          <a:srgbClr val="FFFFFF"/>
        </a:solidFill>
        <a:ln w="3175">
          <a:noFill/>
        </a:ln>
      </c:spPr>
    </c:plotArea>
    <c:legend>
      <c:legendPos val="r"/>
      <c:layout>
        <c:manualLayout>
          <c:xMode val="edge"/>
          <c:yMode val="edge"/>
          <c:x val="0.666"/>
          <c:y val="0.65775"/>
          <c:w val="0.32775"/>
          <c:h val="0.184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257175</xdr:colOff>
      <xdr:row>0</xdr:row>
      <xdr:rowOff>19050</xdr:rowOff>
    </xdr:from>
    <xdr:to>
      <xdr:col>26</xdr:col>
      <xdr:colOff>381000</xdr:colOff>
      <xdr:row>7</xdr:row>
      <xdr:rowOff>504825</xdr:rowOff>
    </xdr:to>
    <xdr:graphicFrame>
      <xdr:nvGraphicFramePr>
        <xdr:cNvPr id="1" name="Chart 1"/>
        <xdr:cNvGraphicFramePr/>
      </xdr:nvGraphicFramePr>
      <xdr:xfrm>
        <a:off x="14449425" y="19050"/>
        <a:ext cx="3781425" cy="2085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314325</xdr:colOff>
      <xdr:row>0</xdr:row>
      <xdr:rowOff>76200</xdr:rowOff>
    </xdr:from>
    <xdr:to>
      <xdr:col>26</xdr:col>
      <xdr:colOff>476250</xdr:colOff>
      <xdr:row>8</xdr:row>
      <xdr:rowOff>19050</xdr:rowOff>
    </xdr:to>
    <xdr:graphicFrame>
      <xdr:nvGraphicFramePr>
        <xdr:cNvPr id="1" name="Chart 4"/>
        <xdr:cNvGraphicFramePr/>
      </xdr:nvGraphicFramePr>
      <xdr:xfrm>
        <a:off x="14430375" y="76200"/>
        <a:ext cx="3705225" cy="2076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sites/default/files/cbofiles/attachments/44521-LTBOSupplementalData2013_0.xlsx" TargetMode="External" /><Relationship Id="rId2" Type="http://schemas.openxmlformats.org/officeDocument/2006/relationships/hyperlink" Target="http://www.whitehouse.gov/omb/budget/Historicals/" TargetMode="External" /><Relationship Id="rId3" Type="http://schemas.openxmlformats.org/officeDocument/2006/relationships/hyperlink" Target="http://www.whitehouse.gov/sites/default/files/omb/budget/fy2014/assets/hist10z1.xls" TargetMode="External" /><Relationship Id="rId4" Type="http://schemas.openxmlformats.org/officeDocument/2006/relationships/hyperlink" Target="http://www.whitehouse.gov/sites/default/files/omb/budget/fy2014/assets/hist11z3.xls" TargetMode="External" /><Relationship Id="rId5" Type="http://schemas.openxmlformats.org/officeDocument/2006/relationships/hyperlink" Target="http://www.whitehouse.gov/sites/default/files/omb/budget/fy2014/assets/hist03z1.xls" TargetMode="External" /><Relationship Id="rId6" Type="http://schemas.openxmlformats.org/officeDocument/2006/relationships/hyperlink" Target="http://www.bea.gov/national/xls/gdplev.xls" TargetMode="External" /><Relationship Id="rId7" Type="http://schemas.openxmlformats.org/officeDocument/2006/relationships/hyperlink" Target="http://www.bea.gov/itable/" TargetMode="External" /><Relationship Id="rId8" Type="http://schemas.openxmlformats.org/officeDocument/2006/relationships/hyperlink" Target="http://www.rweconomics.com/cbo/SimDOC.pdf"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o.gov/sites/default/files/cbofiles/attachments/44521-LTBOSupplementalData2013_0.xlsx" TargetMode="External" /><Relationship Id="rId2" Type="http://schemas.openxmlformats.org/officeDocument/2006/relationships/hyperlink" Target="http://www.whitehouse.gov/omb/budget/Historicals/" TargetMode="External" /><Relationship Id="rId3" Type="http://schemas.openxmlformats.org/officeDocument/2006/relationships/hyperlink" Target="http://www.whitehouse.gov/sites/default/files/omb/budget/fy2014/assets/hist10z1.xls" TargetMode="External" /><Relationship Id="rId4" Type="http://schemas.openxmlformats.org/officeDocument/2006/relationships/hyperlink" Target="http://www.whitehouse.gov/sites/default/files/omb/budget/fy2014/assets/hist11z3.xls" TargetMode="External" /><Relationship Id="rId5" Type="http://schemas.openxmlformats.org/officeDocument/2006/relationships/hyperlink" Target="http://www.whitehouse.gov/sites/default/files/omb/budget/fy2014/assets/hist03z1.xls" TargetMode="External" /><Relationship Id="rId6" Type="http://schemas.openxmlformats.org/officeDocument/2006/relationships/hyperlink" Target="http://www.bea.gov/national/xls/gdplev.xls" TargetMode="External" /><Relationship Id="rId7" Type="http://schemas.openxmlformats.org/officeDocument/2006/relationships/hyperlink" Target="http://www.bea.gov/itable/" TargetMode="External" /><Relationship Id="rId8" Type="http://schemas.openxmlformats.org/officeDocument/2006/relationships/hyperlink" Target="http://www.rweconomics.com/cbo/SimDOC.pdf" TargetMode="External" /><Relationship Id="rId9" Type="http://schemas.openxmlformats.org/officeDocument/2006/relationships/drawing" Target="../drawings/drawing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o.gov/sites/default/files/cbofiles/attachments/44521-LTBOSupplementalData2013_0.xlsx" TargetMode="External" /><Relationship Id="rId2" Type="http://schemas.openxmlformats.org/officeDocument/2006/relationships/hyperlink" Target="http://www.whitehouse.gov/omb/budget/Historicals/" TargetMode="External" /><Relationship Id="rId3" Type="http://schemas.openxmlformats.org/officeDocument/2006/relationships/hyperlink" Target="http://www.whitehouse.gov/sites/default/files/omb/budget/fy2014/assets/hist10z1.xls" TargetMode="External" /><Relationship Id="rId4" Type="http://schemas.openxmlformats.org/officeDocument/2006/relationships/hyperlink" Target="http://www.whitehouse.gov/sites/default/files/omb/budget/fy2014/assets/hist11z3.xls" TargetMode="External" /><Relationship Id="rId5" Type="http://schemas.openxmlformats.org/officeDocument/2006/relationships/hyperlink" Target="http://www.whitehouse.gov/sites/default/files/omb/budget/fy2014/assets/hist03z1.xls" TargetMode="External" /><Relationship Id="rId6" Type="http://schemas.openxmlformats.org/officeDocument/2006/relationships/hyperlink" Target="http://www.bea.gov/national/xls/gdplev.xls" TargetMode="External" /><Relationship Id="rId7" Type="http://schemas.openxmlformats.org/officeDocument/2006/relationships/hyperlink" Target="http://www.bea.gov/itable/" TargetMode="External" /><Relationship Id="rId8" Type="http://schemas.openxmlformats.org/officeDocument/2006/relationships/hyperlink" Target="http://www.rweconomics.com/cbo/CBOSimModel.xls" TargetMode="External" /><Relationship Id="rId9" Type="http://schemas.openxmlformats.org/officeDocument/2006/relationships/hyperlink" Target="http://www.rweconomics.com/cbo/SimDOC.pdf"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bo.gov/publication/44521" TargetMode="External" /><Relationship Id="rId2" Type="http://schemas.openxmlformats.org/officeDocument/2006/relationships/hyperlink" Target="http://www.cbo.gov/sites/default/files/cbofiles/attachments/44521-LTBOSupplementalData2013_0.xlsx" TargetMode="External" /><Relationship Id="rId3" Type="http://schemas.openxmlformats.org/officeDocument/2006/relationships/hyperlink" Target="http://www.rweconomics.com/cbo/SimDOC.pdf"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bo.gov/publication/44521" TargetMode="External" /><Relationship Id="rId2" Type="http://schemas.openxmlformats.org/officeDocument/2006/relationships/hyperlink" Target="http://www.cbo.gov/sites/default/files/cbofiles/attachments/44521-LTBOSupplementalData2013_0.xlsx" TargetMode="External" /><Relationship Id="rId3" Type="http://schemas.openxmlformats.org/officeDocument/2006/relationships/hyperlink" Target="http://www.rweconomics.com/cbo/SimDOC.pdf" TargetMode="External" /><Relationship Id="rId4" Type="http://schemas.openxmlformats.org/officeDocument/2006/relationships/comments" Target="../comments5.xml"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W109"/>
  <sheetViews>
    <sheetView showGridLines="0" tabSelected="1" zoomScale="90" zoomScaleNormal="9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N3" sqref="N3"/>
    </sheetView>
  </sheetViews>
  <sheetFormatPr defaultColWidth="9.140625" defaultRowHeight="15"/>
  <cols>
    <col min="1" max="2" width="2.7109375" style="0" customWidth="1"/>
    <col min="3" max="3" width="20.7109375" style="0" customWidth="1"/>
    <col min="4" max="4" width="12.140625" style="308" customWidth="1"/>
    <col min="5" max="5" width="10.7109375" style="308" customWidth="1"/>
    <col min="6" max="6" width="10.57421875" style="308" customWidth="1"/>
    <col min="7" max="7" width="11.28125" style="308" customWidth="1"/>
    <col min="8" max="8" width="10.140625" style="0" customWidth="1"/>
    <col min="9" max="9" width="11.8515625" style="0" customWidth="1"/>
    <col min="10" max="10" width="16.8515625" style="0" customWidth="1"/>
    <col min="11" max="11" width="9.421875" style="0" customWidth="1"/>
    <col min="12" max="12" width="9.140625" style="0" customWidth="1"/>
    <col min="13" max="13" width="7.421875" style="0" customWidth="1"/>
    <col min="14" max="14" width="11.00390625" style="0" customWidth="1"/>
    <col min="15" max="15" width="10.7109375" style="0" customWidth="1"/>
    <col min="16" max="16" width="14.28125" style="0" customWidth="1"/>
    <col min="17" max="17" width="11.28125" style="0" customWidth="1"/>
    <col min="18" max="18" width="15.7109375" style="0" customWidth="1"/>
    <col min="19" max="19" width="11.28125" style="0" customWidth="1"/>
    <col min="20" max="20" width="2.8515625" style="0" customWidth="1"/>
  </cols>
  <sheetData>
    <row r="1" spans="2:20" ht="18" customHeight="1" thickBot="1">
      <c r="B1" s="201"/>
      <c r="C1" s="77" t="s">
        <v>121</v>
      </c>
      <c r="D1" s="77"/>
      <c r="E1" s="77"/>
      <c r="F1" s="77"/>
      <c r="G1" s="77"/>
      <c r="H1" s="802" t="s">
        <v>131</v>
      </c>
      <c r="I1" s="803"/>
      <c r="J1" s="803"/>
      <c r="K1" s="803"/>
      <c r="L1" s="803"/>
      <c r="M1" s="803"/>
      <c r="N1" s="803"/>
      <c r="O1" s="803"/>
      <c r="P1" s="803"/>
      <c r="Q1" s="79"/>
      <c r="R1" s="78"/>
      <c r="S1" s="79"/>
      <c r="T1" s="2"/>
    </row>
    <row r="2" spans="2:20" ht="18" customHeight="1" thickBot="1">
      <c r="B2" s="189"/>
      <c r="C2" s="355"/>
      <c r="D2" s="797" t="s">
        <v>123</v>
      </c>
      <c r="E2" s="798"/>
      <c r="F2" s="798"/>
      <c r="G2" s="798"/>
      <c r="H2" s="798"/>
      <c r="I2" s="798"/>
      <c r="J2" s="798"/>
      <c r="K2" s="798"/>
      <c r="L2" s="798"/>
      <c r="M2" s="355"/>
      <c r="N2" s="799" t="s">
        <v>124</v>
      </c>
      <c r="O2" s="800"/>
      <c r="P2" s="800"/>
      <c r="Q2" s="800"/>
      <c r="R2" s="800"/>
      <c r="S2" s="801"/>
      <c r="T2" s="80"/>
    </row>
    <row r="3" spans="2:21" ht="18" customHeight="1">
      <c r="B3" s="188"/>
      <c r="C3" s="356" t="s">
        <v>50</v>
      </c>
      <c r="D3" s="709">
        <v>0</v>
      </c>
      <c r="E3" s="706">
        <v>0</v>
      </c>
      <c r="F3" s="706">
        <v>0</v>
      </c>
      <c r="G3" s="706">
        <v>0</v>
      </c>
      <c r="H3" s="706">
        <v>0</v>
      </c>
      <c r="I3" s="706">
        <v>0</v>
      </c>
      <c r="J3" s="706">
        <v>0</v>
      </c>
      <c r="K3" s="706">
        <v>0</v>
      </c>
      <c r="L3" s="710">
        <v>0</v>
      </c>
      <c r="M3" s="361"/>
      <c r="N3" s="791" t="s">
        <v>100</v>
      </c>
      <c r="O3" s="792"/>
      <c r="P3" s="792"/>
      <c r="Q3" s="792"/>
      <c r="R3" s="792"/>
      <c r="S3" s="793"/>
      <c r="T3" s="215"/>
      <c r="U3" s="71"/>
    </row>
    <row r="4" spans="2:23" ht="18" customHeight="1">
      <c r="B4" s="188"/>
      <c r="C4" s="357" t="s">
        <v>51</v>
      </c>
      <c r="D4" s="343">
        <v>1</v>
      </c>
      <c r="E4" s="627">
        <v>1</v>
      </c>
      <c r="F4" s="627">
        <v>1</v>
      </c>
      <c r="G4" s="627">
        <v>1</v>
      </c>
      <c r="H4" s="627">
        <v>1</v>
      </c>
      <c r="I4" s="627">
        <v>1</v>
      </c>
      <c r="J4" s="627">
        <v>1</v>
      </c>
      <c r="K4" s="627">
        <v>1</v>
      </c>
      <c r="L4" s="360">
        <v>1</v>
      </c>
      <c r="M4" s="362"/>
      <c r="N4" s="274"/>
      <c r="O4" s="790"/>
      <c r="P4" s="790"/>
      <c r="Q4" s="790"/>
      <c r="R4" s="790"/>
      <c r="S4" s="275"/>
      <c r="T4" s="216"/>
      <c r="U4" s="251"/>
      <c r="V4" s="251"/>
      <c r="W4" s="251"/>
    </row>
    <row r="5" spans="2:21" ht="18" customHeight="1">
      <c r="B5" s="188"/>
      <c r="C5" s="357" t="s">
        <v>32</v>
      </c>
      <c r="D5" s="343">
        <v>0</v>
      </c>
      <c r="E5" s="627">
        <v>0</v>
      </c>
      <c r="F5" s="627">
        <v>0</v>
      </c>
      <c r="G5" s="627">
        <v>0</v>
      </c>
      <c r="H5" s="627">
        <v>0</v>
      </c>
      <c r="I5" s="627">
        <v>0</v>
      </c>
      <c r="J5" s="627">
        <v>0</v>
      </c>
      <c r="K5" s="627">
        <v>0</v>
      </c>
      <c r="L5" s="360">
        <v>0</v>
      </c>
      <c r="M5" s="362"/>
      <c r="N5" s="274"/>
      <c r="O5" s="790"/>
      <c r="P5" s="790"/>
      <c r="Q5" s="790"/>
      <c r="R5" s="790"/>
      <c r="S5" s="275"/>
      <c r="T5" s="216"/>
      <c r="U5" s="71"/>
    </row>
    <row r="6" spans="2:21" ht="18" customHeight="1">
      <c r="B6" s="188"/>
      <c r="C6" s="357" t="s">
        <v>33</v>
      </c>
      <c r="D6" s="348">
        <v>1000000</v>
      </c>
      <c r="E6" s="707">
        <v>10</v>
      </c>
      <c r="F6" s="84">
        <v>1</v>
      </c>
      <c r="G6" s="707">
        <v>10</v>
      </c>
      <c r="H6" s="707">
        <v>10</v>
      </c>
      <c r="I6" s="84">
        <v>1</v>
      </c>
      <c r="J6" s="84">
        <v>1</v>
      </c>
      <c r="K6" s="707">
        <v>10</v>
      </c>
      <c r="L6" s="711">
        <v>10</v>
      </c>
      <c r="M6" s="362"/>
      <c r="N6" s="274"/>
      <c r="O6" s="790"/>
      <c r="P6" s="790"/>
      <c r="Q6" s="790"/>
      <c r="R6" s="790"/>
      <c r="S6" s="275"/>
      <c r="T6" s="217"/>
      <c r="U6" s="211"/>
    </row>
    <row r="7" spans="2:21" ht="18" customHeight="1" thickBot="1">
      <c r="B7" s="188"/>
      <c r="C7" s="358" t="s">
        <v>34</v>
      </c>
      <c r="D7" s="712">
        <v>0</v>
      </c>
      <c r="E7" s="708">
        <v>-10</v>
      </c>
      <c r="F7" s="788">
        <v>-1</v>
      </c>
      <c r="G7" s="788">
        <v>-1</v>
      </c>
      <c r="H7" s="788">
        <v>-1</v>
      </c>
      <c r="I7" s="788">
        <v>-1</v>
      </c>
      <c r="J7" s="788">
        <v>-1</v>
      </c>
      <c r="K7" s="788">
        <v>-1</v>
      </c>
      <c r="L7" s="789">
        <v>-1</v>
      </c>
      <c r="M7" s="363"/>
      <c r="N7" s="794"/>
      <c r="O7" s="795"/>
      <c r="P7" s="795"/>
      <c r="Q7" s="795"/>
      <c r="R7" s="795"/>
      <c r="S7" s="796"/>
      <c r="T7" s="218"/>
      <c r="U7" s="71"/>
    </row>
    <row r="8" spans="2:20" ht="42" thickBot="1">
      <c r="B8" s="190"/>
      <c r="C8" s="18" t="s">
        <v>7</v>
      </c>
      <c r="D8" s="200" t="str">
        <f>'Baseline Data'!P8</f>
        <v>Real GDP 2013 Prices</v>
      </c>
      <c r="E8" s="302" t="str">
        <f>'Baseline Data'!R8</f>
        <v>Implicit GDP Deflator</v>
      </c>
      <c r="F8" s="200" t="str">
        <f>'Baseline Data'!T8</f>
        <v>Average Rate of Interest</v>
      </c>
      <c r="G8" s="103" t="str">
        <f>'Baseline Data'!B8</f>
        <v>Revenues</v>
      </c>
      <c r="H8" s="103" t="str">
        <f>'Baseline Data'!C8</f>
        <v> Social Security</v>
      </c>
      <c r="I8" s="103" t="str">
        <f>'Baseline Data'!D8</f>
        <v>Medicarea </v>
      </c>
      <c r="J8" s="103" t="str">
        <f>'Baseline Data'!E8</f>
        <v>Medicaid, CHIP, and Exchange Subsidiesb</v>
      </c>
      <c r="K8" s="103" t="str">
        <f>'Baseline Data'!F8</f>
        <v>Other</v>
      </c>
      <c r="L8" s="126" t="str">
        <f>'Baseline Data'!S8</f>
        <v>Defense</v>
      </c>
      <c r="M8" s="18" t="str">
        <f>'Baseline Data'!A8</f>
        <v>Fiscal Year</v>
      </c>
      <c r="N8" s="125" t="s">
        <v>108</v>
      </c>
      <c r="O8" s="125" t="s">
        <v>91</v>
      </c>
      <c r="P8" s="126" t="s">
        <v>31</v>
      </c>
      <c r="Q8" s="127" t="s">
        <v>14</v>
      </c>
      <c r="R8" s="103" t="s">
        <v>16</v>
      </c>
      <c r="S8" s="103" t="s">
        <v>36</v>
      </c>
      <c r="T8" s="187" t="s">
        <v>1</v>
      </c>
    </row>
    <row r="9" spans="2:20" ht="18" customHeight="1" thickBot="1">
      <c r="B9" s="199"/>
      <c r="C9" s="45" t="s">
        <v>23</v>
      </c>
      <c r="D9" s="314" t="s">
        <v>109</v>
      </c>
      <c r="E9" s="290" t="s">
        <v>111</v>
      </c>
      <c r="F9" s="290" t="s">
        <v>42</v>
      </c>
      <c r="G9" s="33" t="s">
        <v>55</v>
      </c>
      <c r="H9" s="33" t="s">
        <v>43</v>
      </c>
      <c r="I9" s="33" t="s">
        <v>89</v>
      </c>
      <c r="J9" s="33" t="s">
        <v>90</v>
      </c>
      <c r="K9" s="33" t="s">
        <v>11</v>
      </c>
      <c r="L9" s="42" t="s">
        <v>35</v>
      </c>
      <c r="M9" s="45" t="s">
        <v>23</v>
      </c>
      <c r="N9" s="643" t="s">
        <v>41</v>
      </c>
      <c r="O9" s="643" t="s">
        <v>92</v>
      </c>
      <c r="P9" s="26" t="s">
        <v>62</v>
      </c>
      <c r="Q9" s="33" t="s">
        <v>54</v>
      </c>
      <c r="R9" s="33" t="s">
        <v>53</v>
      </c>
      <c r="S9" s="33" t="s">
        <v>49</v>
      </c>
      <c r="T9" s="186"/>
    </row>
    <row r="10" spans="2:21" ht="18" customHeight="1">
      <c r="B10" s="191"/>
      <c r="C10" s="41">
        <f>'Baseline Data'!A9</f>
        <v>2013</v>
      </c>
      <c r="D10" s="331">
        <f>'Baseline Data'!P9</f>
        <v>16700</v>
      </c>
      <c r="E10" s="332">
        <f>'Baseline Data'!R9</f>
        <v>0.9940119760479041</v>
      </c>
      <c r="F10" s="294">
        <f>'Baseline Data'!T9</f>
        <v>0.06767990509759368</v>
      </c>
      <c r="G10" s="20">
        <f>'Baseline Data'!B9</f>
        <v>0.17</v>
      </c>
      <c r="H10" s="20">
        <f>'Baseline Data'!C9</f>
        <v>0.049</v>
      </c>
      <c r="I10" s="20">
        <f>'Baseline Data'!D9</f>
        <v>0.03</v>
      </c>
      <c r="J10" s="20">
        <f>'Baseline Data'!E9</f>
        <v>0.017</v>
      </c>
      <c r="K10" s="20">
        <f>'Baseline Data'!F9</f>
        <v>0.1</v>
      </c>
      <c r="L10" s="226">
        <f>'Baseline Data'!S9</f>
        <v>0.03</v>
      </c>
      <c r="M10" s="635">
        <f>'Baseline Data'!A9</f>
        <v>2013</v>
      </c>
      <c r="N10" s="646">
        <f>D10*E10</f>
        <v>16600</v>
      </c>
      <c r="O10" s="647">
        <f>'Baseline Data'!U9</f>
        <v>0.013000000000000001</v>
      </c>
      <c r="P10" s="640">
        <f>'Baseline Data'!L9</f>
        <v>0.73</v>
      </c>
      <c r="Q10" s="24">
        <f aca="true" t="shared" si="0" ref="Q10:Q41">O10+SUM(H10:K10)</f>
        <v>0.20900000000000002</v>
      </c>
      <c r="R10" s="19">
        <f aca="true" t="shared" si="1" ref="R10:R41">G10-Q10</f>
        <v>-0.03900000000000001</v>
      </c>
      <c r="S10" s="221">
        <f>K10-L10</f>
        <v>0.07</v>
      </c>
      <c r="T10" s="81"/>
      <c r="U10" s="679"/>
    </row>
    <row r="11" spans="2:21" ht="18" customHeight="1">
      <c r="B11" s="191"/>
      <c r="C11" s="41">
        <f>'Baseline Data'!A10</f>
        <v>2014</v>
      </c>
      <c r="D11" s="331">
        <f>IF(D$6&lt;(D$3+D$4*('Baseline Data'!P10)+D$10*(IF(D$5=0,0,POWER(1+D$5,$C12-$C$10)))),D$6,(IF(D$7&gt;(D$3+D$4*('Baseline Data'!P10)+D$10*(IF(D$5=0,0,POWER(1+D$5,$C12-$C$10)))),D$7,(D$3+D$4*('Baseline Data'!P10)+D$10*(IF(D$5=0,0,POWER(1+D$5,$C12-$C$10)))))))</f>
        <v>17200</v>
      </c>
      <c r="E11" s="332">
        <f>IF(E$6&lt;(E$3+E$4*('Baseline Data'!R10)+E$10*(IF(E$5=0,0,POWER(1+E$5,$C12-$C$10)))),E$6,(IF(E$7&gt;(E$3+E$4*('Baseline Data'!R10)+E$10*(IF(E$5=0,0,POWER(1+E$5,$C12-$C$10)))),E$7,(E$3+E$4*('Baseline Data'!R10)+E$10*(IF(E$5=0,0,POWER(1+E$5,$C12-$C$10)))))))</f>
        <v>1</v>
      </c>
      <c r="F11" s="294">
        <f>(IF(F$6&lt;(F$3+F$4*('Baseline Data'!T10)+F$10*(IF(F$5=0,0,POWER(1+F$5,$C11-$C$10)))),F$6,(IF(F$7&gt;(F$3+F$4*('Baseline Data'!T10)+F$10*(IF(F$5=0,0,POWER(1+F$5,$C11-$C$10)))),F$7,(F$3+F$4*('Baseline Data'!T10)+F$10*(IF(F$5=0,0,POWER(1+F$5,$C11-$C$10))))))))</f>
        <v>0.020113934412536127</v>
      </c>
      <c r="G11" s="20">
        <f>IF(G$6&lt;(G$3+G$4*('Baseline Data'!B10)+G$10*(IF(G$5=0,0,POWER(1+G$5,$C12-$C$10)))),G$6,(IF(G$7&gt;(G$3+G$4*('Baseline Data'!B10)+G$10*(IF(G$5=0,0,POWER(1+G$5,$C12-$C$10)))),G$7,(G$3+G$4*('Baseline Data'!B10)+G$10*(IF(G$5=0,0,POWER(1+G$5,$C12-$C$10)))))))</f>
        <v>0.177</v>
      </c>
      <c r="H11" s="20">
        <f>IF(H$6&lt;(H$3+H$4*('Baseline Data'!C10)+H$10*(IF(H$5=0,0,POWER(1+H$5,$C12-$C$10)))),H$6,(IF(H$7&gt;(H$3+H$4*('Baseline Data'!C10)+H$10*(IF(H$5=0,0,POWER(1+H$5,$C12-$C$10)))),H$7,(H$3+H$4*('Baseline Data'!C10)+H$10*(IF(H$5=0,0,POWER(1+H$5,$C12-$C$10)))))))</f>
        <v>0.049</v>
      </c>
      <c r="I11" s="20">
        <f>IF(I$6&lt;(I$3+I$4*('Baseline Data'!D10)+I$10*(IF(I$5=0,0,POWER(1+I$5,$C12-$C$10)))),I$6,(IF(I$7&gt;(I$3+I$4*('Baseline Data'!D10)+I$10*(IF(I$5=0,0,POWER(1+I$5,$C12-$C$10)))),I$7,(I$3+I$4*('Baseline Data'!D10)+I$10*(IF(I$5=0,0,POWER(1+I$5,$C12-$C$10)))))))</f>
        <v>0.028999999999999998</v>
      </c>
      <c r="J11" s="20">
        <f>IF(J$6&lt;(J$3+J$4*('Baseline Data'!E10)+J$10*(IF(J$5=0,0,POWER(1+J$5,$C12-$C$10)))),J$6,(IF(J$7&gt;(J$3+J$4*('Baseline Data'!E10)+J$10*(IF(J$5=0,0,POWER(1+J$5,$C12-$C$10)))),J$7,(J$3+J$4*('Baseline Data'!E10)+J$10*(IF(J$5=0,0,POWER(1+J$5,$C12-$C$10)))))))</f>
        <v>0.019</v>
      </c>
      <c r="K11" s="20">
        <f>IF(K$6&lt;(K$3+K$4*('Baseline Data'!F10)+K$10*(IF(K$5=0,0,POWER(1+K$5,$C12-$C$10)))),K$6,(IF(K$7&gt;(K$3+K$4*('Baseline Data'!F10)+K$10*(IF(K$5=0,0,POWER(1+K$5,$C12-$C$10)))),K$7,(K$3+K$4*('Baseline Data'!F10)+K$10*(IF(K$5=0,0,POWER(1+K$5,$C12-$C$10)))))))</f>
        <v>0.09699999999999999</v>
      </c>
      <c r="L11" s="226">
        <f>IF(L$6&lt;(L$3+L$4*('Baseline Data'!S10)+L$10*(IF(L$5=0,0,POWER(1+L$5,$C11-$C$10)))),L$6,(IF(L$7&gt;(L$3+L$4*('Baseline Data'!S10)+L$10*(IF(L$5=0,0,POWER(1+L$5,$C11-$C$10)))),L$7,(L$3+L$4*('Baseline Data'!S10)+L$10*(IF(L$5=0,0,POWER(1+L$5,$C11-$C$10)))))))</f>
        <v>0.03</v>
      </c>
      <c r="M11" s="635">
        <f>'Baseline Data'!A10</f>
        <v>2014</v>
      </c>
      <c r="N11" s="648">
        <f aca="true" t="shared" si="2" ref="N11:N74">D11*E11</f>
        <v>17200</v>
      </c>
      <c r="O11" s="649">
        <f aca="true" t="shared" si="3" ref="O11:O42">F11*(P10*N10+N11*(G11-SUM(H11:K11))/2)/N11</f>
        <v>0.013999999999999999</v>
      </c>
      <c r="P11" s="640">
        <f aca="true" t="shared" si="4" ref="P11:P74">(P10*N10+N11*(O11+SUM(H11:K11)-G11))/N11</f>
        <v>0.7355348837209302</v>
      </c>
      <c r="Q11" s="23">
        <f t="shared" si="0"/>
        <v>0.20800000000000002</v>
      </c>
      <c r="R11" s="21">
        <f t="shared" si="1"/>
        <v>-0.031000000000000028</v>
      </c>
      <c r="S11" s="220">
        <f aca="true" t="shared" si="5" ref="S11:S74">K11-L11</f>
        <v>0.06699999999999999</v>
      </c>
      <c r="T11" s="81"/>
      <c r="U11" s="679"/>
    </row>
    <row r="12" spans="2:21" ht="18" customHeight="1">
      <c r="B12" s="191"/>
      <c r="C12" s="41">
        <f>'Baseline Data'!A11</f>
        <v>2015</v>
      </c>
      <c r="D12" s="331">
        <f>IF(D$6&lt;(D$3+D$4*('Baseline Data'!P11)+D$10*(IF(D$5=0,0,POWER(1+D$5,$C13-$C$10)))),D$6,(IF(D$7&gt;(D$3+D$4*('Baseline Data'!P11)+D$10*(IF(D$5=0,0,POWER(1+D$5,$C13-$C$10)))),D$7,(D$3+D$4*('Baseline Data'!P11)+D$10*(IF(D$5=0,0,POWER(1+D$5,$C13-$C$10)))))))</f>
        <v>17900</v>
      </c>
      <c r="E12" s="332">
        <f>IF(E$6&lt;(E$3+E$4*('Baseline Data'!R11)+E$10*(IF(E$5=0,0,POWER(1+E$5,$C13-$C$10)))),E$6,(IF(E$7&gt;(E$3+E$4*('Baseline Data'!R11)+E$10*(IF(E$5=0,0,POWER(1+E$5,$C13-$C$10)))),E$7,(E$3+E$4*('Baseline Data'!R11)+E$10*(IF(E$5=0,0,POWER(1+E$5,$C13-$C$10)))))))</f>
        <v>1.0223463687150838</v>
      </c>
      <c r="F12" s="294">
        <f>(IF(F$6&lt;(F$3+F$4*('Baseline Data'!T11)+F$10*(IF(F$5=0,0,POWER(1+F$5,$C12-$C$10)))),F$6,(IF(F$7&gt;(F$3+F$4*('Baseline Data'!T11)+F$10*(IF(F$5=0,0,POWER(1+F$5,$C12-$C$10)))),F$7,(F$3+F$4*('Baseline Data'!T11)+F$10*(IF(F$5=0,0,POWER(1+F$5,$C12-$C$10))))))))</f>
        <v>0.02035409127562633</v>
      </c>
      <c r="G12" s="20">
        <f>IF(G$6&lt;(G$3+G$4*('Baseline Data'!B11)+G$10*(IF(G$5=0,0,POWER(1+G$5,$C13-$C$10)))),G$6,(IF(G$7&gt;(G$3+G$4*('Baseline Data'!B11)+G$10*(IF(G$5=0,0,POWER(1+G$5,$C13-$C$10)))),G$7,(G$3+G$4*('Baseline Data'!B11)+G$10*(IF(G$5=0,0,POWER(1+G$5,$C13-$C$10)))))))</f>
        <v>0.18600000000000003</v>
      </c>
      <c r="H12" s="20">
        <f>IF(H$6&lt;(H$3+H$4*('Baseline Data'!C11)+H$10*(IF(H$5=0,0,POWER(1+H$5,$C13-$C$10)))),H$6,(IF(H$7&gt;(H$3+H$4*('Baseline Data'!C11)+H$10*(IF(H$5=0,0,POWER(1+H$5,$C13-$C$10)))),H$7,(H$3+H$4*('Baseline Data'!C11)+H$10*(IF(H$5=0,0,POWER(1+H$5,$C13-$C$10)))))))</f>
        <v>0.049</v>
      </c>
      <c r="I12" s="20">
        <f>IF(I$6&lt;(I$3+I$4*('Baseline Data'!D11)+I$10*(IF(I$5=0,0,POWER(1+I$5,$C13-$C$10)))),I$6,(IF(I$7&gt;(I$3+I$4*('Baseline Data'!D11)+I$10*(IF(I$5=0,0,POWER(1+I$5,$C13-$C$10)))),I$7,(I$3+I$4*('Baseline Data'!D11)+I$10*(IF(I$5=0,0,POWER(1+I$5,$C13-$C$10)))))))</f>
        <v>0.028999999999999998</v>
      </c>
      <c r="J12" s="20">
        <f>IF(J$6&lt;(J$3+J$4*('Baseline Data'!E11)+J$10*(IF(J$5=0,0,POWER(1+J$5,$C13-$C$10)))),J$6,(IF(J$7&gt;(J$3+J$4*('Baseline Data'!E11)+J$10*(IF(J$5=0,0,POWER(1+J$5,$C13-$C$10)))),J$7,(J$3+J$4*('Baseline Data'!E11)+J$10*(IF(J$5=0,0,POWER(1+J$5,$C13-$C$10)))))))</f>
        <v>0.021</v>
      </c>
      <c r="K12" s="20">
        <f>IF(K$6&lt;(K$3+K$4*('Baseline Data'!F11)+K$10*(IF(K$5=0,0,POWER(1+K$5,$C13-$C$10)))),K$6,(IF(K$7&gt;(K$3+K$4*('Baseline Data'!F11)+K$10*(IF(K$5=0,0,POWER(1+K$5,$C13-$C$10)))),K$7,(K$3+K$4*('Baseline Data'!F11)+K$10*(IF(K$5=0,0,POWER(1+K$5,$C13-$C$10)))))))</f>
        <v>0.094</v>
      </c>
      <c r="L12" s="226">
        <f>IF(L$6&lt;(L$3+L$4*('Baseline Data'!S11)+L$10*(IF(L$5=0,0,POWER(1+L$5,$C12-$C$10)))),L$6,(IF(L$7&gt;(L$3+L$4*('Baseline Data'!S11)+L$10*(IF(L$5=0,0,POWER(1+L$5,$C12-$C$10)))),L$7,(L$3+L$4*('Baseline Data'!S11)+L$10*(IF(L$5=0,0,POWER(1+L$5,$C12-$C$10)))))))</f>
        <v>0.03</v>
      </c>
      <c r="M12" s="635">
        <f>'Baseline Data'!A11</f>
        <v>2015</v>
      </c>
      <c r="N12" s="648">
        <f t="shared" si="2"/>
        <v>18300</v>
      </c>
      <c r="O12" s="649">
        <f t="shared" si="3"/>
        <v>0.013999999999999999</v>
      </c>
      <c r="P12" s="640">
        <f t="shared" si="4"/>
        <v>0.7123224043715847</v>
      </c>
      <c r="Q12" s="24">
        <f t="shared" si="0"/>
        <v>0.20700000000000002</v>
      </c>
      <c r="R12" s="19">
        <f t="shared" si="1"/>
        <v>-0.02099999999999999</v>
      </c>
      <c r="S12" s="221">
        <f t="shared" si="5"/>
        <v>0.064</v>
      </c>
      <c r="T12" s="81"/>
      <c r="U12" s="679"/>
    </row>
    <row r="13" spans="2:21" ht="18" customHeight="1">
      <c r="B13" s="191"/>
      <c r="C13" s="41">
        <f>'Baseline Data'!A12</f>
        <v>2016</v>
      </c>
      <c r="D13" s="331">
        <f>IF(D$6&lt;(D$3+D$4*('Baseline Data'!P12)+D$10*(IF(D$5=0,0,POWER(1+D$5,$C14-$C$10)))),D$6,(IF(D$7&gt;(D$3+D$4*('Baseline Data'!P12)+D$10*(IF(D$5=0,0,POWER(1+D$5,$C14-$C$10)))),D$7,(D$3+D$4*('Baseline Data'!P12)+D$10*(IF(D$5=0,0,POWER(1+D$5,$C14-$C$10)))))))</f>
        <v>18700</v>
      </c>
      <c r="E13" s="332">
        <f>IF(E$6&lt;(E$3+E$4*('Baseline Data'!R12)+E$10*(IF(E$5=0,0,POWER(1+E$5,$C14-$C$10)))),E$6,(IF(E$7&gt;(E$3+E$4*('Baseline Data'!R12)+E$10*(IF(E$5=0,0,POWER(1+E$5,$C14-$C$10)))),E$7,(E$3+E$4*('Baseline Data'!R12)+E$10*(IF(E$5=0,0,POWER(1+E$5,$C14-$C$10)))))))</f>
        <v>1.0427807486631016</v>
      </c>
      <c r="F13" s="294">
        <f>(IF(F$6&lt;(F$3+F$4*('Baseline Data'!T12)+F$10*(IF(F$5=0,0,POWER(1+F$5,$C13-$C$10)))),F$6,(IF(F$7&gt;(F$3+F$4*('Baseline Data'!T12)+F$10*(IF(F$5=0,0,POWER(1+F$5,$C13-$C$10)))),F$7,(F$3+F$4*('Baseline Data'!T12)+F$10*(IF(F$5=0,0,POWER(1+F$5,$C13-$C$10))))))))</f>
        <v>0.024042536795869617</v>
      </c>
      <c r="G13" s="20">
        <f>IF(G$6&lt;(G$3+G$4*('Baseline Data'!B12)+G$10*(IF(G$5=0,0,POWER(1+G$5,$C14-$C$10)))),G$6,(IF(G$7&gt;(G$3+G$4*('Baseline Data'!B12)+G$10*(IF(G$5=0,0,POWER(1+G$5,$C14-$C$10)))),G$7,(G$3+G$4*('Baseline Data'!B12)+G$10*(IF(G$5=0,0,POWER(1+G$5,$C14-$C$10)))))))</f>
        <v>0.185</v>
      </c>
      <c r="H13" s="20">
        <f>IF(H$6&lt;(H$3+H$4*('Baseline Data'!C12)+H$10*(IF(H$5=0,0,POWER(1+H$5,$C14-$C$10)))),H$6,(IF(H$7&gt;(H$3+H$4*('Baseline Data'!C12)+H$10*(IF(H$5=0,0,POWER(1+H$5,$C14-$C$10)))),H$7,(H$3+H$4*('Baseline Data'!C12)+H$10*(IF(H$5=0,0,POWER(1+H$5,$C14-$C$10)))))))</f>
        <v>0.049</v>
      </c>
      <c r="I13" s="20">
        <f>IF(I$6&lt;(I$3+I$4*('Baseline Data'!D12)+I$10*(IF(I$5=0,0,POWER(1+I$5,$C14-$C$10)))),I$6,(IF(I$7&gt;(I$3+I$4*('Baseline Data'!D12)+I$10*(IF(I$5=0,0,POWER(1+I$5,$C14-$C$10)))),I$7,(I$3+I$4*('Baseline Data'!D12)+I$10*(IF(I$5=0,0,POWER(1+I$5,$C14-$C$10)))))))</f>
        <v>0.028999999999999998</v>
      </c>
      <c r="J13" s="20">
        <f>IF(J$6&lt;(J$3+J$4*('Baseline Data'!E12)+J$10*(IF(J$5=0,0,POWER(1+J$5,$C14-$C$10)))),J$6,(IF(J$7&gt;(J$3+J$4*('Baseline Data'!E12)+J$10*(IF(J$5=0,0,POWER(1+J$5,$C14-$C$10)))),J$7,(J$3+J$4*('Baseline Data'!E12)+J$10*(IF(J$5=0,0,POWER(1+J$5,$C14-$C$10)))))))</f>
        <v>0.023</v>
      </c>
      <c r="K13" s="20">
        <f>IF(K$6&lt;(K$3+K$4*('Baseline Data'!F12)+K$10*(IF(K$5=0,0,POWER(1+K$5,$C14-$C$10)))),K$6,(IF(K$7&gt;(K$3+K$4*('Baseline Data'!F12)+K$10*(IF(K$5=0,0,POWER(1+K$5,$C14-$C$10)))),K$7,(K$3+K$4*('Baseline Data'!F12)+K$10*(IF(K$5=0,0,POWER(1+K$5,$C14-$C$10)))))))</f>
        <v>0.09</v>
      </c>
      <c r="L13" s="226">
        <f>IF(L$6&lt;(L$3+L$4*('Baseline Data'!S12)+L$10*(IF(L$5=0,0,POWER(1+L$5,$C13-$C$10)))),L$6,(IF(L$7&gt;(L$3+L$4*('Baseline Data'!S12)+L$10*(IF(L$5=0,0,POWER(1+L$5,$C13-$C$10)))),L$7,(L$3+L$4*('Baseline Data'!S12)+L$10*(IF(L$5=0,0,POWER(1+L$5,$C13-$C$10)))))))</f>
        <v>0.03</v>
      </c>
      <c r="M13" s="635">
        <f>'Baseline Data'!A12</f>
        <v>2016</v>
      </c>
      <c r="N13" s="648">
        <f t="shared" si="2"/>
        <v>19500</v>
      </c>
      <c r="O13" s="649">
        <f t="shared" si="3"/>
        <v>0.016</v>
      </c>
      <c r="P13" s="640">
        <f t="shared" si="4"/>
        <v>0.6904871794871795</v>
      </c>
      <c r="Q13" s="24">
        <f t="shared" si="0"/>
        <v>0.20700000000000002</v>
      </c>
      <c r="R13" s="19">
        <f t="shared" si="1"/>
        <v>-0.02200000000000002</v>
      </c>
      <c r="S13" s="221">
        <f t="shared" si="5"/>
        <v>0.06</v>
      </c>
      <c r="T13" s="81"/>
      <c r="U13" s="679"/>
    </row>
    <row r="14" spans="2:21" ht="18" customHeight="1">
      <c r="B14" s="191"/>
      <c r="C14" s="41">
        <f>'Baseline Data'!A13</f>
        <v>2017</v>
      </c>
      <c r="D14" s="331">
        <f>IF(D$6&lt;(D$3+D$4*('Baseline Data'!P13)+D$10*(IF(D$5=0,0,POWER(1+D$5,$C15-$C$10)))),D$6,(IF(D$7&gt;(D$3+D$4*('Baseline Data'!P13)+D$10*(IF(D$5=0,0,POWER(1+D$5,$C15-$C$10)))),D$7,(D$3+D$4*('Baseline Data'!P13)+D$10*(IF(D$5=0,0,POWER(1+D$5,$C15-$C$10)))))))</f>
        <v>19400</v>
      </c>
      <c r="E14" s="332">
        <f>IF(E$6&lt;(E$3+E$4*('Baseline Data'!R13)+E$10*(IF(E$5=0,0,POWER(1+E$5,$C15-$C$10)))),E$6,(IF(E$7&gt;(E$3+E$4*('Baseline Data'!R13)+E$10*(IF(E$5=0,0,POWER(1+E$5,$C15-$C$10)))),E$7,(E$3+E$4*('Baseline Data'!R13)+E$10*(IF(E$5=0,0,POWER(1+E$5,$C15-$C$10)))))))</f>
        <v>1.0670103092783505</v>
      </c>
      <c r="F14" s="294">
        <f>(IF(F$6&lt;(F$3+F$4*('Baseline Data'!T13)+F$10*(IF(F$5=0,0,POWER(1+F$5,$C14-$C$10)))),F$6,(IF(F$7&gt;(F$3+F$4*('Baseline Data'!T13)+F$10*(IF(F$5=0,0,POWER(1+F$5,$C14-$C$10)))),F$7,(F$3+F$4*('Baseline Data'!T13)+F$10*(IF(F$5=0,0,POWER(1+F$5,$C14-$C$10))))))))</f>
        <v>0.029277661360261137</v>
      </c>
      <c r="G14" s="20">
        <f>IF(G$6&lt;(G$3+G$4*('Baseline Data'!B13)+G$10*(IF(G$5=0,0,POWER(1+G$5,$C15-$C$10)))),G$6,(IF(G$7&gt;(G$3+G$4*('Baseline Data'!B13)+G$10*(IF(G$5=0,0,POWER(1+G$5,$C15-$C$10)))),G$7,(G$3+G$4*('Baseline Data'!B13)+G$10*(IF(G$5=0,0,POWER(1+G$5,$C15-$C$10)))))))</f>
        <v>0.183</v>
      </c>
      <c r="H14" s="20">
        <f>IF(H$6&lt;(H$3+H$4*('Baseline Data'!C13)+H$10*(IF(H$5=0,0,POWER(1+H$5,$C15-$C$10)))),H$6,(IF(H$7&gt;(H$3+H$4*('Baseline Data'!C13)+H$10*(IF(H$5=0,0,POWER(1+H$5,$C15-$C$10)))),H$7,(H$3+H$4*('Baseline Data'!C13)+H$10*(IF(H$5=0,0,POWER(1+H$5,$C15-$C$10)))))))</f>
        <v>0.048</v>
      </c>
      <c r="I14" s="20">
        <f>IF(I$6&lt;(I$3+I$4*('Baseline Data'!D13)+I$10*(IF(I$5=0,0,POWER(1+I$5,$C15-$C$10)))),I$6,(IF(I$7&gt;(I$3+I$4*('Baseline Data'!D13)+I$10*(IF(I$5=0,0,POWER(1+I$5,$C15-$C$10)))),I$7,(I$3+I$4*('Baseline Data'!D13)+I$10*(IF(I$5=0,0,POWER(1+I$5,$C15-$C$10)))))))</f>
        <v>0.027999999999999997</v>
      </c>
      <c r="J14" s="20">
        <f>IF(J$6&lt;(J$3+J$4*('Baseline Data'!E13)+J$10*(IF(J$5=0,0,POWER(1+J$5,$C15-$C$10)))),J$6,(IF(J$7&gt;(J$3+J$4*('Baseline Data'!E13)+J$10*(IF(J$5=0,0,POWER(1+J$5,$C15-$C$10)))),J$7,(J$3+J$4*('Baseline Data'!E13)+J$10*(IF(J$5=0,0,POWER(1+J$5,$C15-$C$10)))))))</f>
        <v>0.024</v>
      </c>
      <c r="K14" s="20">
        <f>IF(K$6&lt;(K$3+K$4*('Baseline Data'!F13)+K$10*(IF(K$5=0,0,POWER(1+K$5,$C15-$C$10)))),K$6,(IF(K$7&gt;(K$3+K$4*('Baseline Data'!F13)+K$10*(IF(K$5=0,0,POWER(1+K$5,$C15-$C$10)))),K$7,(K$3+K$4*('Baseline Data'!F13)+K$10*(IF(K$5=0,0,POWER(1+K$5,$C15-$C$10)))))))</f>
        <v>0.086</v>
      </c>
      <c r="L14" s="226">
        <f>IF(L$6&lt;(L$3+L$4*('Baseline Data'!S13)+L$10*(IF(L$5=0,0,POWER(1+L$5,$C14-$C$10)))),L$6,(IF(L$7&gt;(L$3+L$4*('Baseline Data'!S13)+L$10*(IF(L$5=0,0,POWER(1+L$5,$C14-$C$10)))),L$7,(L$3+L$4*('Baseline Data'!S13)+L$10*(IF(L$5=0,0,POWER(1+L$5,$C14-$C$10)))))))</f>
        <v>0.028999999999999998</v>
      </c>
      <c r="M14" s="635">
        <f>'Baseline Data'!A13</f>
        <v>2017</v>
      </c>
      <c r="N14" s="648">
        <f t="shared" si="2"/>
        <v>20700</v>
      </c>
      <c r="O14" s="649">
        <f t="shared" si="3"/>
        <v>0.019</v>
      </c>
      <c r="P14" s="640">
        <f t="shared" si="4"/>
        <v>0.6724589371980676</v>
      </c>
      <c r="Q14" s="24">
        <f t="shared" si="0"/>
        <v>0.205</v>
      </c>
      <c r="R14" s="19">
        <f t="shared" si="1"/>
        <v>-0.021999999999999992</v>
      </c>
      <c r="S14" s="221">
        <f t="shared" si="5"/>
        <v>0.056999999999999995</v>
      </c>
      <c r="T14" s="81"/>
      <c r="U14" s="679"/>
    </row>
    <row r="15" spans="2:21" ht="18" customHeight="1">
      <c r="B15" s="191"/>
      <c r="C15" s="41">
        <f>'Baseline Data'!A14</f>
        <v>2018</v>
      </c>
      <c r="D15" s="331">
        <f>IF(D$6&lt;(D$3+D$4*('Baseline Data'!P14)+D$10*(IF(D$5=0,0,POWER(1+D$5,$C16-$C$10)))),D$6,(IF(D$7&gt;(D$3+D$4*('Baseline Data'!P14)+D$10*(IF(D$5=0,0,POWER(1+D$5,$C16-$C$10)))),D$7,(D$3+D$4*('Baseline Data'!P14)+D$10*(IF(D$5=0,0,POWER(1+D$5,$C16-$C$10)))))))</f>
        <v>19900</v>
      </c>
      <c r="E15" s="332">
        <f>IF(E$6&lt;(E$3+E$4*('Baseline Data'!R14)+E$10*(IF(E$5=0,0,POWER(1+E$5,$C16-$C$10)))),E$6,(IF(E$7&gt;(E$3+E$4*('Baseline Data'!R14)+E$10*(IF(E$5=0,0,POWER(1+E$5,$C16-$C$10)))),E$7,(E$3+E$4*('Baseline Data'!R14)+E$10*(IF(E$5=0,0,POWER(1+E$5,$C16-$C$10)))))))</f>
        <v>1.0904522613065326</v>
      </c>
      <c r="F15" s="294">
        <f>(IF(F$6&lt;(F$3+F$4*('Baseline Data'!T14)+F$10*(IF(F$5=0,0,POWER(1+F$5,$C15-$C$10)))),F$6,(IF(F$7&gt;(F$3+F$4*('Baseline Data'!T14)+F$10*(IF(F$5=0,0,POWER(1+F$5,$C15-$C$10)))),F$7,(F$3+F$4*('Baseline Data'!T14)+F$10*(IF(F$5=0,0,POWER(1+F$5,$C15-$C$10))))))))</f>
        <v>0.0359111251816782</v>
      </c>
      <c r="G15" s="20">
        <f>IF(G$6&lt;(G$3+G$4*('Baseline Data'!B14)+G$10*(IF(G$5=0,0,POWER(1+G$5,$C16-$C$10)))),G$6,(IF(G$7&gt;(G$3+G$4*('Baseline Data'!B14)+G$10*(IF(G$5=0,0,POWER(1+G$5,$C16-$C$10)))),G$7,(G$3+G$4*('Baseline Data'!B14)+G$10*(IF(G$5=0,0,POWER(1+G$5,$C16-$C$10)))))))</f>
        <v>0.182</v>
      </c>
      <c r="H15" s="20">
        <f>IF(H$6&lt;(H$3+H$4*('Baseline Data'!C14)+H$10*(IF(H$5=0,0,POWER(1+H$5,$C16-$C$10)))),H$6,(IF(H$7&gt;(H$3+H$4*('Baseline Data'!C14)+H$10*(IF(H$5=0,0,POWER(1+H$5,$C16-$C$10)))),H$7,(H$3+H$4*('Baseline Data'!C14)+H$10*(IF(H$5=0,0,POWER(1+H$5,$C16-$C$10)))))))</f>
        <v>0.049</v>
      </c>
      <c r="I15" s="20">
        <f>IF(I$6&lt;(I$3+I$4*('Baseline Data'!D14)+I$10*(IF(I$5=0,0,POWER(1+I$5,$C16-$C$10)))),I$6,(IF(I$7&gt;(I$3+I$4*('Baseline Data'!D14)+I$10*(IF(I$5=0,0,POWER(1+I$5,$C16-$C$10)))),I$7,(I$3+I$4*('Baseline Data'!D14)+I$10*(IF(I$5=0,0,POWER(1+I$5,$C16-$C$10)))))))</f>
        <v>0.027999999999999997</v>
      </c>
      <c r="J15" s="20">
        <f>IF(J$6&lt;(J$3+J$4*('Baseline Data'!E14)+J$10*(IF(J$5=0,0,POWER(1+J$5,$C16-$C$10)))),J$6,(IF(J$7&gt;(J$3+J$4*('Baseline Data'!E14)+J$10*(IF(J$5=0,0,POWER(1+J$5,$C16-$C$10)))),J$7,(J$3+J$4*('Baseline Data'!E14)+J$10*(IF(J$5=0,0,POWER(1+J$5,$C16-$C$10)))))))</f>
        <v>0.024</v>
      </c>
      <c r="K15" s="20">
        <f>IF(K$6&lt;(K$3+K$4*('Baseline Data'!F14)+K$10*(IF(K$5=0,0,POWER(1+K$5,$C16-$C$10)))),K$6,(IF(K$7&gt;(K$3+K$4*('Baseline Data'!F14)+K$10*(IF(K$5=0,0,POWER(1+K$5,$C16-$C$10)))),K$7,(K$3+K$4*('Baseline Data'!F14)+K$10*(IF(K$5=0,0,POWER(1+K$5,$C16-$C$10)))))))</f>
        <v>0.083</v>
      </c>
      <c r="L15" s="226">
        <f>IF(L$6&lt;(L$3+L$4*('Baseline Data'!S14)+L$10*(IF(L$5=0,0,POWER(1+L$5,$C15-$C$10)))),L$6,(IF(L$7&gt;(L$3+L$4*('Baseline Data'!S14)+L$10*(IF(L$5=0,0,POWER(1+L$5,$C15-$C$10)))),L$7,(L$3+L$4*('Baseline Data'!S14)+L$10*(IF(L$5=0,0,POWER(1+L$5,$C15-$C$10)))))))</f>
        <v>0.028999999999999998</v>
      </c>
      <c r="M15" s="635">
        <f>'Baseline Data'!A14</f>
        <v>2018</v>
      </c>
      <c r="N15" s="648">
        <f t="shared" si="2"/>
        <v>21700</v>
      </c>
      <c r="O15" s="649">
        <f t="shared" si="3"/>
        <v>0.023</v>
      </c>
      <c r="P15" s="640">
        <f t="shared" si="4"/>
        <v>0.6664700460829492</v>
      </c>
      <c r="Q15" s="24">
        <f t="shared" si="0"/>
        <v>0.207</v>
      </c>
      <c r="R15" s="19">
        <f t="shared" si="1"/>
        <v>-0.024999999999999994</v>
      </c>
      <c r="S15" s="221">
        <f t="shared" si="5"/>
        <v>0.054000000000000006</v>
      </c>
      <c r="T15" s="81"/>
      <c r="U15" s="679"/>
    </row>
    <row r="16" spans="2:21" ht="18" customHeight="1">
      <c r="B16" s="191"/>
      <c r="C16" s="41">
        <f>'Baseline Data'!A15</f>
        <v>2019</v>
      </c>
      <c r="D16" s="331">
        <f>IF(D$6&lt;(D$3+D$4*('Baseline Data'!P15)+D$10*(IF(D$5=0,0,POWER(1+D$5,$C17-$C$10)))),D$6,(IF(D$7&gt;(D$3+D$4*('Baseline Data'!P15)+D$10*(IF(D$5=0,0,POWER(1+D$5,$C17-$C$10)))),D$7,(D$3+D$4*('Baseline Data'!P15)+D$10*(IF(D$5=0,0,POWER(1+D$5,$C17-$C$10)))))))</f>
        <v>20300</v>
      </c>
      <c r="E16" s="332">
        <f>IF(E$6&lt;(E$3+E$4*('Baseline Data'!R15)+E$10*(IF(E$5=0,0,POWER(1+E$5,$C17-$C$10)))),E$6,(IF(E$7&gt;(E$3+E$4*('Baseline Data'!R15)+E$10*(IF(E$5=0,0,POWER(1+E$5,$C17-$C$10)))),E$7,(E$3+E$4*('Baseline Data'!R15)+E$10*(IF(E$5=0,0,POWER(1+E$5,$C17-$C$10)))))))</f>
        <v>1.1182266009852218</v>
      </c>
      <c r="F16" s="294">
        <f>(IF(F$6&lt;(F$3+F$4*('Baseline Data'!T15)+F$10*(IF(F$5=0,0,POWER(1+F$5,$C16-$C$10)))),F$6,(IF(F$7&gt;(F$3+F$4*('Baseline Data'!T15)+F$10*(IF(F$5=0,0,POWER(1+F$5,$C16-$C$10)))),F$7,(F$3+F$4*('Baseline Data'!T15)+F$10*(IF(F$5=0,0,POWER(1+F$5,$C16-$C$10))))))))</f>
        <v>0.039363251716723315</v>
      </c>
      <c r="G16" s="20">
        <f>IF(G$6&lt;(G$3+G$4*('Baseline Data'!B15)+G$10*(IF(G$5=0,0,POWER(1+G$5,$C17-$C$10)))),G$6,(IF(G$7&gt;(G$3+G$4*('Baseline Data'!B15)+G$10*(IF(G$5=0,0,POWER(1+G$5,$C17-$C$10)))),G$7,(G$3+G$4*('Baseline Data'!B15)+G$10*(IF(G$5=0,0,POWER(1+G$5,$C17-$C$10)))))))</f>
        <v>0.18100000000000002</v>
      </c>
      <c r="H16" s="20">
        <f>IF(H$6&lt;(H$3+H$4*('Baseline Data'!C15)+H$10*(IF(H$5=0,0,POWER(1+H$5,$C17-$C$10)))),H$6,(IF(H$7&gt;(H$3+H$4*('Baseline Data'!C15)+H$10*(IF(H$5=0,0,POWER(1+H$5,$C17-$C$10)))),H$7,(H$3+H$4*('Baseline Data'!C15)+H$10*(IF(H$5=0,0,POWER(1+H$5,$C17-$C$10)))))))</f>
        <v>0.049</v>
      </c>
      <c r="I16" s="20">
        <f>IF(I$6&lt;(I$3+I$4*('Baseline Data'!D15)+I$10*(IF(I$5=0,0,POWER(1+I$5,$C17-$C$10)))),I$6,(IF(I$7&gt;(I$3+I$4*('Baseline Data'!D15)+I$10*(IF(I$5=0,0,POWER(1+I$5,$C17-$C$10)))),I$7,(I$3+I$4*('Baseline Data'!D15)+I$10*(IF(I$5=0,0,POWER(1+I$5,$C17-$C$10)))))))</f>
        <v>0.03</v>
      </c>
      <c r="J16" s="20">
        <f>IF(J$6&lt;(J$3+J$4*('Baseline Data'!E15)+J$10*(IF(J$5=0,0,POWER(1+J$5,$C17-$C$10)))),J$6,(IF(J$7&gt;(J$3+J$4*('Baseline Data'!E15)+J$10*(IF(J$5=0,0,POWER(1+J$5,$C17-$C$10)))),J$7,(J$3+J$4*('Baseline Data'!E15)+J$10*(IF(J$5=0,0,POWER(1+J$5,$C17-$C$10)))))))</f>
        <v>0.025</v>
      </c>
      <c r="K16" s="20">
        <f>IF(K$6&lt;(K$3+K$4*('Baseline Data'!F15)+K$10*(IF(K$5=0,0,POWER(1+K$5,$C17-$C$10)))),K$6,(IF(K$7&gt;(K$3+K$4*('Baseline Data'!F15)+K$10*(IF(K$5=0,0,POWER(1+K$5,$C17-$C$10)))),K$7,(K$3+K$4*('Baseline Data'!F15)+K$10*(IF(K$5=0,0,POWER(1+K$5,$C17-$C$10)))))))</f>
        <v>0.081</v>
      </c>
      <c r="L16" s="228">
        <f>IF(L$6&lt;(L$3+L$4*K16*($L$15/$K$15)+L$10*(IF(L$5=0,0,POWER(1+L$5,$C16-$C$10)))),L$6,(IF(L$7&gt;(L$3+L$4*K16*($L$15/$K$15)+L$10*(IF(L$5=0,0,POWER(1+L$5,$C16-$C$10)))),L$7,(L$3+L$4*K16*($L$15/$K$15)+L$10*(IF(L$5=0,0,POWER(1+L$5,$C16-$C$10)))))))</f>
        <v>0.028301204819277104</v>
      </c>
      <c r="M16" s="635">
        <f>'Baseline Data'!A15</f>
        <v>2019</v>
      </c>
      <c r="N16" s="648">
        <f t="shared" si="2"/>
        <v>22700</v>
      </c>
      <c r="O16" s="649">
        <f t="shared" si="3"/>
        <v>0.025</v>
      </c>
      <c r="P16" s="640">
        <f t="shared" si="4"/>
        <v>0.6661101321585902</v>
      </c>
      <c r="Q16" s="24">
        <f t="shared" si="0"/>
        <v>0.21</v>
      </c>
      <c r="R16" s="19">
        <f t="shared" si="1"/>
        <v>-0.02899999999999997</v>
      </c>
      <c r="S16" s="221">
        <f t="shared" si="5"/>
        <v>0.0526987951807229</v>
      </c>
      <c r="T16" s="81"/>
      <c r="U16" s="679"/>
    </row>
    <row r="17" spans="2:21" ht="18" customHeight="1">
      <c r="B17" s="191"/>
      <c r="C17" s="41">
        <f>'Baseline Data'!A16</f>
        <v>2020</v>
      </c>
      <c r="D17" s="331">
        <f>IF(D$6&lt;(D$3+D$4*('Baseline Data'!P16)+D$10*(IF(D$5=0,0,POWER(1+D$5,$C18-$C$10)))),D$6,(IF(D$7&gt;(D$3+D$4*('Baseline Data'!P16)+D$10*(IF(D$5=0,0,POWER(1+D$5,$C18-$C$10)))),D$7,(D$3+D$4*('Baseline Data'!P16)+D$10*(IF(D$5=0,0,POWER(1+D$5,$C18-$C$10)))))))</f>
        <v>20800</v>
      </c>
      <c r="E17" s="332">
        <f>IF(E$6&lt;(E$3+E$4*('Baseline Data'!R16)+E$10*(IF(E$5=0,0,POWER(1+E$5,$C18-$C$10)))),E$6,(IF(E$7&gt;(E$3+E$4*('Baseline Data'!R16)+E$10*(IF(E$5=0,0,POWER(1+E$5,$C18-$C$10)))),E$7,(E$3+E$4*('Baseline Data'!R16)+E$10*(IF(E$5=0,0,POWER(1+E$5,$C18-$C$10)))))))</f>
        <v>1.1394230769230769</v>
      </c>
      <c r="F17" s="294">
        <f>(IF(F$6&lt;(F$3+F$4*('Baseline Data'!T16)+F$10*(IF(F$5=0,0,POWER(1+F$5,$C17-$C$10)))),F$6,(IF(F$7&gt;(F$3+F$4*('Baseline Data'!T16)+F$10*(IF(F$5=0,0,POWER(1+F$5,$C17-$C$10)))),F$7,(F$3+F$4*('Baseline Data'!T16)+F$10*(IF(F$5=0,0,POWER(1+F$5,$C17-$C$10))))))))</f>
        <v>0.042419200339406646</v>
      </c>
      <c r="G17" s="20">
        <f>IF(G$6&lt;(G$3+G$4*('Baseline Data'!B16)+G$10*(IF(G$5=0,0,POWER(1+G$5,$C18-$C$10)))),G$6,(IF(G$7&gt;(G$3+G$4*('Baseline Data'!B16)+G$10*(IF(G$5=0,0,POWER(1+G$5,$C18-$C$10)))),G$7,(G$3+G$4*('Baseline Data'!B16)+G$10*(IF(G$5=0,0,POWER(1+G$5,$C18-$C$10)))))))</f>
        <v>0.18100000000000002</v>
      </c>
      <c r="H17" s="20">
        <f>IF(H$6&lt;(H$3+H$4*('Baseline Data'!C16)+H$10*(IF(H$5=0,0,POWER(1+H$5,$C18-$C$10)))),H$6,(IF(H$7&gt;(H$3+H$4*('Baseline Data'!C16)+H$10*(IF(H$5=0,0,POWER(1+H$5,$C18-$C$10)))),H$7,(H$3+H$4*('Baseline Data'!C16)+H$10*(IF(H$5=0,0,POWER(1+H$5,$C18-$C$10)))))))</f>
        <v>0.05</v>
      </c>
      <c r="I17" s="20">
        <f>IF(I$6&lt;(I$3+I$4*('Baseline Data'!D16)+I$10*(IF(I$5=0,0,POWER(1+I$5,$C18-$C$10)))),I$6,(IF(I$7&gt;(I$3+I$4*('Baseline Data'!D16)+I$10*(IF(I$5=0,0,POWER(1+I$5,$C18-$C$10)))),I$7,(I$3+I$4*('Baseline Data'!D16)+I$10*(IF(I$5=0,0,POWER(1+I$5,$C18-$C$10)))))))</f>
        <v>0.03</v>
      </c>
      <c r="J17" s="20">
        <f>IF(J$6&lt;(J$3+J$4*('Baseline Data'!E16)+J$10*(IF(J$5=0,0,POWER(1+J$5,$C18-$C$10)))),J$6,(IF(J$7&gt;(J$3+J$4*('Baseline Data'!E16)+J$10*(IF(J$5=0,0,POWER(1+J$5,$C18-$C$10)))),J$7,(J$3+J$4*('Baseline Data'!E16)+J$10*(IF(J$5=0,0,POWER(1+J$5,$C18-$C$10)))))))</f>
        <v>0.025</v>
      </c>
      <c r="K17" s="20">
        <f>IF(K$6&lt;(K$3+K$4*('Baseline Data'!F16)+K$10*(IF(K$5=0,0,POWER(1+K$5,$C18-$C$10)))),K$6,(IF(K$7&gt;(K$3+K$4*('Baseline Data'!F16)+K$10*(IF(K$5=0,0,POWER(1+K$5,$C18-$C$10)))),K$7,(K$3+K$4*('Baseline Data'!F16)+K$10*(IF(K$5=0,0,POWER(1+K$5,$C18-$C$10)))))))</f>
        <v>0.079</v>
      </c>
      <c r="L17" s="228">
        <f aca="true" t="shared" si="6" ref="L17:L48">IF(L$6&lt;(L$3+L$4*K17*($L$15/$K$15)+L$10*(IF(L$5=0,0,POWER(1+L$5,$C18-$C$10)))),L$6,(IF(L$7&gt;(L$3+L$4*K17*($L$15/$K$15)+L$10*(IF(L$5=0,0,POWER(1+L$5,$C18-$C$10)))),L$7,(L$3+L$4*K17*($L$15/$K$15)+L$10*(IF(L$5=0,0,POWER(1+L$5,$C18-$C$10)))))))</f>
        <v>0.027602409638554214</v>
      </c>
      <c r="M17" s="635">
        <f>'Baseline Data'!A16</f>
        <v>2020</v>
      </c>
      <c r="N17" s="648">
        <f t="shared" si="2"/>
        <v>23700</v>
      </c>
      <c r="O17" s="649">
        <f t="shared" si="3"/>
        <v>0.027000000000000003</v>
      </c>
      <c r="P17" s="640">
        <f t="shared" si="4"/>
        <v>0.6680042194092826</v>
      </c>
      <c r="Q17" s="24">
        <f t="shared" si="0"/>
        <v>0.211</v>
      </c>
      <c r="R17" s="19">
        <f t="shared" si="1"/>
        <v>-0.02999999999999997</v>
      </c>
      <c r="S17" s="221">
        <f t="shared" si="5"/>
        <v>0.05139759036144578</v>
      </c>
      <c r="T17" s="81"/>
      <c r="U17" s="679"/>
    </row>
    <row r="18" spans="2:21" ht="18" customHeight="1">
      <c r="B18" s="191"/>
      <c r="C18" s="41">
        <f>'Baseline Data'!A17</f>
        <v>2021</v>
      </c>
      <c r="D18" s="331">
        <f>IF(D$6&lt;(D$3+D$4*('Baseline Data'!P17)+D$10*(IF(D$5=0,0,POWER(1+D$5,$C19-$C$10)))),D$6,(IF(D$7&gt;(D$3+D$4*('Baseline Data'!P17)+D$10*(IF(D$5=0,0,POWER(1+D$5,$C19-$C$10)))),D$7,(D$3+D$4*('Baseline Data'!P17)+D$10*(IF(D$5=0,0,POWER(1+D$5,$C19-$C$10)))))))</f>
        <v>21300</v>
      </c>
      <c r="E18" s="332">
        <f>IF(E$6&lt;(E$3+E$4*('Baseline Data'!R17)+E$10*(IF(E$5=0,0,POWER(1+E$5,$C19-$C$10)))),E$6,(IF(E$7&gt;(E$3+E$4*('Baseline Data'!R17)+E$10*(IF(E$5=0,0,POWER(1+E$5,$C19-$C$10)))),E$7,(E$3+E$4*('Baseline Data'!R17)+E$10*(IF(E$5=0,0,POWER(1+E$5,$C19-$C$10)))))))</f>
        <v>1.15962441314554</v>
      </c>
      <c r="F18" s="294">
        <f>(IF(F$6&lt;(F$3+F$4*('Baseline Data'!T17)+F$10*(IF(F$5=0,0,POWER(1+F$5,$C18-$C$10)))),F$6,(IF(F$7&gt;(F$3+F$4*('Baseline Data'!T17)+F$10*(IF(F$5=0,0,POWER(1+F$5,$C18-$C$10)))),F$7,(F$3+F$4*('Baseline Data'!T17)+F$10*(IF(F$5=0,0,POWER(1+F$5,$C18-$C$10))))))))</f>
        <v>0.04378697850221436</v>
      </c>
      <c r="G18" s="20">
        <f>IF(G$6&lt;(G$3+G$4*('Baseline Data'!B17)+G$10*(IF(G$5=0,0,POWER(1+G$5,$C19-$C$10)))),G$6,(IF(G$7&gt;(G$3+G$4*('Baseline Data'!B17)+G$10*(IF(G$5=0,0,POWER(1+G$5,$C19-$C$10)))),G$7,(G$3+G$4*('Baseline Data'!B17)+G$10*(IF(G$5=0,0,POWER(1+G$5,$C19-$C$10)))))))</f>
        <v>0.182</v>
      </c>
      <c r="H18" s="20">
        <f>IF(H$6&lt;(H$3+H$4*('Baseline Data'!C17)+H$10*(IF(H$5=0,0,POWER(1+H$5,$C19-$C$10)))),H$6,(IF(H$7&gt;(H$3+H$4*('Baseline Data'!C17)+H$10*(IF(H$5=0,0,POWER(1+H$5,$C19-$C$10)))),H$7,(H$3+H$4*('Baseline Data'!C17)+H$10*(IF(H$5=0,0,POWER(1+H$5,$C19-$C$10)))))))</f>
        <v>0.051</v>
      </c>
      <c r="I18" s="20">
        <f>IF(I$6&lt;(I$3+I$4*('Baseline Data'!D17)+I$10*(IF(I$5=0,0,POWER(1+I$5,$C19-$C$10)))),I$6,(IF(I$7&gt;(I$3+I$4*('Baseline Data'!D17)+I$10*(IF(I$5=0,0,POWER(1+I$5,$C19-$C$10)))),I$7,(I$3+I$4*('Baseline Data'!D17)+I$10*(IF(I$5=0,0,POWER(1+I$5,$C19-$C$10)))))))</f>
        <v>0.031</v>
      </c>
      <c r="J18" s="20">
        <f>IF(J$6&lt;(J$3+J$4*('Baseline Data'!E17)+J$10*(IF(J$5=0,0,POWER(1+J$5,$C19-$C$10)))),J$6,(IF(J$7&gt;(J$3+J$4*('Baseline Data'!E17)+J$10*(IF(J$5=0,0,POWER(1+J$5,$C19-$C$10)))),J$7,(J$3+J$4*('Baseline Data'!E17)+J$10*(IF(J$5=0,0,POWER(1+J$5,$C19-$C$10)))))))</f>
        <v>0.025</v>
      </c>
      <c r="K18" s="20">
        <f>IF(K$6&lt;(K$3+K$4*('Baseline Data'!F17)+K$10*(IF(K$5=0,0,POWER(1+K$5,$C19-$C$10)))),K$6,(IF(K$7&gt;(K$3+K$4*('Baseline Data'!F17)+K$10*(IF(K$5=0,0,POWER(1+K$5,$C19-$C$10)))),K$7,(K$3+K$4*('Baseline Data'!F17)+K$10*(IF(K$5=0,0,POWER(1+K$5,$C19-$C$10)))))))</f>
        <v>0.078</v>
      </c>
      <c r="L18" s="228">
        <f t="shared" si="6"/>
        <v>0.02725301204819277</v>
      </c>
      <c r="M18" s="635">
        <f>'Baseline Data'!A17</f>
        <v>2021</v>
      </c>
      <c r="N18" s="648">
        <f t="shared" si="2"/>
        <v>24700</v>
      </c>
      <c r="O18" s="649">
        <f t="shared" si="3"/>
        <v>0.027999999999999997</v>
      </c>
      <c r="P18" s="640">
        <f t="shared" si="4"/>
        <v>0.6719595141700404</v>
      </c>
      <c r="Q18" s="24">
        <f t="shared" si="0"/>
        <v>0.213</v>
      </c>
      <c r="R18" s="19">
        <f t="shared" si="1"/>
        <v>-0.031</v>
      </c>
      <c r="S18" s="221">
        <f t="shared" si="5"/>
        <v>0.05074698795180723</v>
      </c>
      <c r="T18" s="81"/>
      <c r="U18" s="679"/>
    </row>
    <row r="19" spans="2:21" ht="18" customHeight="1">
      <c r="B19" s="191"/>
      <c r="C19" s="41">
        <f>'Baseline Data'!A18</f>
        <v>2022</v>
      </c>
      <c r="D19" s="331">
        <f>IF(D$6&lt;(D$3+D$4*('Baseline Data'!P18)+D$10*(IF(D$5=0,0,POWER(1+D$5,$C20-$C$10)))),D$6,(IF(D$7&gt;(D$3+D$4*('Baseline Data'!P18)+D$10*(IF(D$5=0,0,POWER(1+D$5,$C20-$C$10)))),D$7,(D$3+D$4*('Baseline Data'!P18)+D$10*(IF(D$5=0,0,POWER(1+D$5,$C20-$C$10)))))))</f>
        <v>21700</v>
      </c>
      <c r="E19" s="332">
        <f>IF(E$6&lt;(E$3+E$4*('Baseline Data'!R18)+E$10*(IF(E$5=0,0,POWER(1+E$5,$C20-$C$10)))),E$6,(IF(E$7&gt;(E$3+E$4*('Baseline Data'!R18)+E$10*(IF(E$5=0,0,POWER(1+E$5,$C20-$C$10)))),E$7,(E$3+E$4*('Baseline Data'!R18)+E$10*(IF(E$5=0,0,POWER(1+E$5,$C20-$C$10)))))))</f>
        <v>1.1843317972350231</v>
      </c>
      <c r="F19" s="294">
        <f>(IF(F$6&lt;(F$3+F$4*('Baseline Data'!T18)+F$10*(IF(F$5=0,0,POWER(1+F$5,$C19-$C$10)))),F$6,(IF(F$7&gt;(F$3+F$4*('Baseline Data'!T18)+F$10*(IF(F$5=0,0,POWER(1+F$5,$C19-$C$10)))),F$7,(F$3+F$4*('Baseline Data'!T18)+F$10*(IF(F$5=0,0,POWER(1+F$5,$C19-$C$10))))))))</f>
        <v>0.04659736492203555</v>
      </c>
      <c r="G19" s="20">
        <f>IF(G$6&lt;(G$3+G$4*('Baseline Data'!B18)+G$10*(IF(G$5=0,0,POWER(1+G$5,$C20-$C$10)))),G$6,(IF(G$7&gt;(G$3+G$4*('Baseline Data'!B18)+G$10*(IF(G$5=0,0,POWER(1+G$5,$C20-$C$10)))),G$7,(G$3+G$4*('Baseline Data'!B18)+G$10*(IF(G$5=0,0,POWER(1+G$5,$C20-$C$10)))))))</f>
        <v>0.184</v>
      </c>
      <c r="H19" s="20">
        <f>IF(H$6&lt;(H$3+H$4*('Baseline Data'!C18)+H$10*(IF(H$5=0,0,POWER(1+H$5,$C20-$C$10)))),H$6,(IF(H$7&gt;(H$3+H$4*('Baseline Data'!C18)+H$10*(IF(H$5=0,0,POWER(1+H$5,$C20-$C$10)))),H$7,(H$3+H$4*('Baseline Data'!C18)+H$10*(IF(H$5=0,0,POWER(1+H$5,$C20-$C$10)))))))</f>
        <v>0.052000000000000005</v>
      </c>
      <c r="I19" s="20">
        <f>IF(I$6&lt;(I$3+I$4*('Baseline Data'!D18)+I$10*(IF(I$5=0,0,POWER(1+I$5,$C20-$C$10)))),I$6,(IF(I$7&gt;(I$3+I$4*('Baseline Data'!D18)+I$10*(IF(I$5=0,0,POWER(1+I$5,$C20-$C$10)))),I$7,(I$3+I$4*('Baseline Data'!D18)+I$10*(IF(I$5=0,0,POWER(1+I$5,$C20-$C$10)))))))</f>
        <v>0.033</v>
      </c>
      <c r="J19" s="20">
        <f>IF(J$6&lt;(J$3+J$4*('Baseline Data'!E18)+J$10*(IF(J$5=0,0,POWER(1+J$5,$C20-$C$10)))),J$6,(IF(J$7&gt;(J$3+J$4*('Baseline Data'!E18)+J$10*(IF(J$5=0,0,POWER(1+J$5,$C20-$C$10)))),J$7,(J$3+J$4*('Baseline Data'!E18)+J$10*(IF(J$5=0,0,POWER(1+J$5,$C20-$C$10)))))))</f>
        <v>0.025</v>
      </c>
      <c r="K19" s="20">
        <f>IF(K$6&lt;(K$3+K$4*('Baseline Data'!F18)+K$10*(IF(K$5=0,0,POWER(1+K$5,$C20-$C$10)))),K$6,(IF(K$7&gt;(K$3+K$4*('Baseline Data'!F18)+K$10*(IF(K$5=0,0,POWER(1+K$5,$C20-$C$10)))),K$7,(K$3+K$4*('Baseline Data'!F18)+K$10*(IF(K$5=0,0,POWER(1+K$5,$C20-$C$10)))))))</f>
        <v>0.078</v>
      </c>
      <c r="L19" s="228">
        <f t="shared" si="6"/>
        <v>0.02725301204819277</v>
      </c>
      <c r="M19" s="635">
        <f>'Baseline Data'!A18</f>
        <v>2022</v>
      </c>
      <c r="N19" s="648">
        <f t="shared" si="2"/>
        <v>25700.000000000004</v>
      </c>
      <c r="O19" s="649">
        <f t="shared" si="3"/>
        <v>0.029999999999999995</v>
      </c>
      <c r="P19" s="640">
        <f t="shared" si="4"/>
        <v>0.6798132295719842</v>
      </c>
      <c r="Q19" s="24">
        <f t="shared" si="0"/>
        <v>0.218</v>
      </c>
      <c r="R19" s="19">
        <f t="shared" si="1"/>
        <v>-0.034</v>
      </c>
      <c r="S19" s="221">
        <f t="shared" si="5"/>
        <v>0.05074698795180723</v>
      </c>
      <c r="T19" s="81"/>
      <c r="U19" s="679"/>
    </row>
    <row r="20" spans="2:21" ht="18" customHeight="1">
      <c r="B20" s="191"/>
      <c r="C20" s="41">
        <f>'Baseline Data'!A19</f>
        <v>2023</v>
      </c>
      <c r="D20" s="331">
        <f>IF(D$6&lt;(D$3+D$4*('Baseline Data'!P19)+D$10*(IF(D$5=0,0,POWER(1+D$5,$C21-$C$10)))),D$6,(IF(D$7&gt;(D$3+D$4*('Baseline Data'!P19)+D$10*(IF(D$5=0,0,POWER(1+D$5,$C21-$C$10)))),D$7,(D$3+D$4*('Baseline Data'!P19)+D$10*(IF(D$5=0,0,POWER(1+D$5,$C21-$C$10)))))))</f>
        <v>22200</v>
      </c>
      <c r="E20" s="332">
        <f>IF(E$6&lt;(E$3+E$4*('Baseline Data'!R19)+E$10*(IF(E$5=0,0,POWER(1+E$5,$C21-$C$10)))),E$6,(IF(E$7&gt;(E$3+E$4*('Baseline Data'!R19)+E$10*(IF(E$5=0,0,POWER(1+E$5,$C21-$C$10)))),E$7,(E$3+E$4*('Baseline Data'!R19)+E$10*(IF(E$5=0,0,POWER(1+E$5,$C21-$C$10)))))))</f>
        <v>1.2072072072072073</v>
      </c>
      <c r="F20" s="294">
        <f>(IF(F$6&lt;(F$3+F$4*('Baseline Data'!T19)+F$10*(IF(F$5=0,0,POWER(1+F$5,$C20-$C$10)))),F$6,(IF(F$7&gt;(F$3+F$4*('Baseline Data'!T19)+F$10*(IF(F$5=0,0,POWER(1+F$5,$C20-$C$10)))),F$7,(F$3+F$4*('Baseline Data'!T19)+F$10*(IF(F$5=0,0,POWER(1+F$5,$C20-$C$10))))))))</f>
        <v>0.04766221100338478</v>
      </c>
      <c r="G20" s="20">
        <f>IF(G$6&lt;(G$3+G$4*('Baseline Data'!B19)+G$10*(IF(G$5=0,0,POWER(1+G$5,$C21-$C$10)))),G$6,(IF(G$7&gt;(G$3+G$4*('Baseline Data'!B19)+G$10*(IF(G$5=0,0,POWER(1+G$5,$C21-$C$10)))),G$7,(G$3+G$4*('Baseline Data'!B19)+G$10*(IF(G$5=0,0,POWER(1+G$5,$C21-$C$10)))))))</f>
        <v>0.185</v>
      </c>
      <c r="H20" s="20">
        <f>IF(H$6&lt;(H$3+H$4*('Baseline Data'!C19)+H$10*(IF(H$5=0,0,POWER(1+H$5,$C21-$C$10)))),H$6,(IF(H$7&gt;(H$3+H$4*('Baseline Data'!C19)+H$10*(IF(H$5=0,0,POWER(1+H$5,$C21-$C$10)))),H$7,(H$3+H$4*('Baseline Data'!C19)+H$10*(IF(H$5=0,0,POWER(1+H$5,$C21-$C$10)))))))</f>
        <v>0.053</v>
      </c>
      <c r="I20" s="20">
        <f>IF(I$6&lt;(I$3+I$4*('Baseline Data'!D19)+I$10*(IF(I$5=0,0,POWER(1+I$5,$C21-$C$10)))),I$6,(IF(I$7&gt;(I$3+I$4*('Baseline Data'!D19)+I$10*(IF(I$5=0,0,POWER(1+I$5,$C21-$C$10)))),I$7,(I$3+I$4*('Baseline Data'!D19)+I$10*(IF(I$5=0,0,POWER(1+I$5,$C21-$C$10)))))))</f>
        <v>0.033</v>
      </c>
      <c r="J20" s="20">
        <f>IF(J$6&lt;(J$3+J$4*('Baseline Data'!E19)+J$10*(IF(J$5=0,0,POWER(1+J$5,$C21-$C$10)))),J$6,(IF(J$7&gt;(J$3+J$4*('Baseline Data'!E19)+J$10*(IF(J$5=0,0,POWER(1+J$5,$C21-$C$10)))),J$7,(J$3+J$4*('Baseline Data'!E19)+J$10*(IF(J$5=0,0,POWER(1+J$5,$C21-$C$10)))))))</f>
        <v>0.026000000000000002</v>
      </c>
      <c r="K20" s="20">
        <f>IF(K$6&lt;(K$3+K$4*('Baseline Data'!F19)+K$10*(IF(K$5=0,0,POWER(1+K$5,$C21-$C$10)))),K$6,(IF(K$7&gt;(K$3+K$4*('Baseline Data'!F19)+K$10*(IF(K$5=0,0,POWER(1+K$5,$C21-$C$10)))),K$7,(K$3+K$4*('Baseline Data'!F19)+K$10*(IF(K$5=0,0,POWER(1+K$5,$C21-$C$10)))))))</f>
        <v>0.076</v>
      </c>
      <c r="L20" s="228">
        <f t="shared" si="6"/>
        <v>0.026554216867469876</v>
      </c>
      <c r="M20" s="635">
        <f>'Baseline Data'!A19</f>
        <v>2023</v>
      </c>
      <c r="N20" s="648">
        <f t="shared" si="2"/>
        <v>26800.000000000004</v>
      </c>
      <c r="O20" s="649">
        <f t="shared" si="3"/>
        <v>0.030999999999999993</v>
      </c>
      <c r="P20" s="640">
        <f t="shared" si="4"/>
        <v>0.6859104477611938</v>
      </c>
      <c r="Q20" s="24">
        <f t="shared" si="0"/>
        <v>0.219</v>
      </c>
      <c r="R20" s="19">
        <f t="shared" si="1"/>
        <v>-0.034</v>
      </c>
      <c r="S20" s="221">
        <f t="shared" si="5"/>
        <v>0.04944578313253012</v>
      </c>
      <c r="T20" s="81"/>
      <c r="U20" s="679"/>
    </row>
    <row r="21" spans="2:21" ht="18" customHeight="1">
      <c r="B21" s="191"/>
      <c r="C21" s="41">
        <f>'Baseline Data'!A20</f>
        <v>2024</v>
      </c>
      <c r="D21" s="331">
        <f>IF(D$6&lt;(D$3+D$4*('Baseline Data'!P20)+D$10*(IF(D$5=0,0,POWER(1+D$5,$C22-$C$10)))),D$6,(IF(D$7&gt;(D$3+D$4*('Baseline Data'!P20)+D$10*(IF(D$5=0,0,POWER(1+D$5,$C22-$C$10)))),D$7,(D$3+D$4*('Baseline Data'!P20)+D$10*(IF(D$5=0,0,POWER(1+D$5,$C22-$C$10)))))))</f>
        <v>22600</v>
      </c>
      <c r="E21" s="332">
        <f>IF(E$6&lt;(E$3+E$4*('Baseline Data'!R20)+E$10*(IF(E$5=0,0,POWER(1+E$5,$C22-$C$10)))),E$6,(IF(E$7&gt;(E$3+E$4*('Baseline Data'!R20)+E$10*(IF(E$5=0,0,POWER(1+E$5,$C22-$C$10)))),E$7,(E$3+E$4*('Baseline Data'!R20)+E$10*(IF(E$5=0,0,POWER(1+E$5,$C22-$C$10)))))))</f>
        <v>1.238938053097345</v>
      </c>
      <c r="F21" s="294">
        <f>(IF(F$6&lt;(F$3+F$4*('Baseline Data'!T20)+F$10*(IF(F$5=0,0,POWER(1+F$5,$C21-$C$10)))),F$6,(IF(F$7&gt;(F$3+F$4*('Baseline Data'!T20)+F$10*(IF(F$5=0,0,POWER(1+F$5,$C21-$C$10)))),F$7,(F$3+F$4*('Baseline Data'!T20)+F$10*(IF(F$5=0,0,POWER(1+F$5,$C21-$C$10))))))))</f>
        <v>0.05034215229045897</v>
      </c>
      <c r="G21" s="20">
        <f>IF(G$6&lt;(G$3+G$4*('Baseline Data'!B20)+G$10*(IF(G$5=0,0,POWER(1+G$5,$C22-$C$10)))),G$6,(IF(G$7&gt;(G$3+G$4*('Baseline Data'!B20)+G$10*(IF(G$5=0,0,POWER(1+G$5,$C22-$C$10)))),G$7,(G$3+G$4*('Baseline Data'!B20)+G$10*(IF(G$5=0,0,POWER(1+G$5,$C22-$C$10)))))))</f>
        <v>0.18600000000000003</v>
      </c>
      <c r="H21" s="20">
        <f>IF(H$6&lt;(H$3+H$4*('Baseline Data'!C20)+H$10*(IF(H$5=0,0,POWER(1+H$5,$C22-$C$10)))),H$6,(IF(H$7&gt;(H$3+H$4*('Baseline Data'!C20)+H$10*(IF(H$5=0,0,POWER(1+H$5,$C22-$C$10)))),H$7,(H$3+H$4*('Baseline Data'!C20)+H$10*(IF(H$5=0,0,POWER(1+H$5,$C22-$C$10)))))))</f>
        <v>0.053</v>
      </c>
      <c r="I21" s="20">
        <f>IF(I$6&lt;(I$3+I$4*('Baseline Data'!D20)+I$10*(IF(I$5=0,0,POWER(1+I$5,$C22-$C$10)))),I$6,(IF(I$7&gt;(I$3+I$4*('Baseline Data'!D20)+I$10*(IF(I$5=0,0,POWER(1+I$5,$C22-$C$10)))),I$7,(I$3+I$4*('Baseline Data'!D20)+I$10*(IF(I$5=0,0,POWER(1+I$5,$C22-$C$10)))))))</f>
        <v>0.034</v>
      </c>
      <c r="J21" s="20">
        <f>IF(J$6&lt;(J$3+J$4*('Baseline Data'!E20)+J$10*(IF(J$5=0,0,POWER(1+J$5,$C22-$C$10)))),J$6,(IF(J$7&gt;(J$3+J$4*('Baseline Data'!E20)+J$10*(IF(J$5=0,0,POWER(1+J$5,$C22-$C$10)))),J$7,(J$3+J$4*('Baseline Data'!E20)+J$10*(IF(J$5=0,0,POWER(1+J$5,$C22-$C$10)))))))</f>
        <v>0.026000000000000002</v>
      </c>
      <c r="K21" s="20">
        <f>IF(K$6&lt;(K$3+K$4*('Baseline Data'!F20)+K$10*(IF(K$5=0,0,POWER(1+K$5,$C22-$C$10)))),K$6,(IF(K$7&gt;(K$3+K$4*('Baseline Data'!F20)+K$10*(IF(K$5=0,0,POWER(1+K$5,$C22-$C$10)))),K$7,(K$3+K$4*('Baseline Data'!F20)+K$10*(IF(K$5=0,0,POWER(1+K$5,$C22-$C$10)))))))</f>
        <v>0.075</v>
      </c>
      <c r="L21" s="228">
        <f t="shared" si="6"/>
        <v>0.02620481927710843</v>
      </c>
      <c r="M21" s="635">
        <f>'Baseline Data'!A20</f>
        <v>2024</v>
      </c>
      <c r="N21" s="648">
        <f t="shared" si="2"/>
        <v>28000</v>
      </c>
      <c r="O21" s="649">
        <f t="shared" si="3"/>
        <v>0.033</v>
      </c>
      <c r="P21" s="640">
        <f t="shared" si="4"/>
        <v>0.6915142857142856</v>
      </c>
      <c r="Q21" s="24">
        <f t="shared" si="0"/>
        <v>0.221</v>
      </c>
      <c r="R21" s="19">
        <f t="shared" si="1"/>
        <v>-0.034999999999999976</v>
      </c>
      <c r="S21" s="221">
        <f t="shared" si="5"/>
        <v>0.04879518072289157</v>
      </c>
      <c r="T21" s="81"/>
      <c r="U21" s="679"/>
    </row>
    <row r="22" spans="2:21" ht="18" customHeight="1">
      <c r="B22" s="191"/>
      <c r="C22" s="41">
        <f>'Baseline Data'!A21</f>
        <v>2025</v>
      </c>
      <c r="D22" s="331">
        <f>IF(D$6&lt;(D$3+D$4*('Baseline Data'!P21)+D$10*(IF(D$5=0,0,POWER(1+D$5,$C23-$C$10)))),D$6,(IF(D$7&gt;(D$3+D$4*('Baseline Data'!P21)+D$10*(IF(D$5=0,0,POWER(1+D$5,$C23-$C$10)))),D$7,(D$3+D$4*('Baseline Data'!P21)+D$10*(IF(D$5=0,0,POWER(1+D$5,$C23-$C$10)))))))</f>
        <v>23100</v>
      </c>
      <c r="E22" s="332">
        <f>IF(E$6&lt;(E$3+E$4*('Baseline Data'!R21)+E$10*(IF(E$5=0,0,POWER(1+E$5,$C23-$C$10)))),E$6,(IF(E$7&gt;(E$3+E$4*('Baseline Data'!R21)+E$10*(IF(E$5=0,0,POWER(1+E$5,$C23-$C$10)))),E$7,(E$3+E$4*('Baseline Data'!R21)+E$10*(IF(E$5=0,0,POWER(1+E$5,$C23-$C$10)))))))</f>
        <v>1.2597402597402598</v>
      </c>
      <c r="F22" s="294">
        <f>(IF(F$6&lt;(F$3+F$4*('Baseline Data'!T21)+F$10*(IF(F$5=0,0,POWER(1+F$5,$C22-$C$10)))),F$6,(IF(F$7&gt;(F$3+F$4*('Baseline Data'!T21)+F$10*(IF(F$5=0,0,POWER(1+F$5,$C22-$C$10)))),F$7,(F$3+F$4*('Baseline Data'!T21)+F$10*(IF(F$5=0,0,POWER(1+F$5,$C22-$C$10))))))))</f>
        <v>0.05129175490483239</v>
      </c>
      <c r="G22" s="20">
        <f>IF(G$6&lt;(G$3+G$4*('Baseline Data'!B21)+G$10*(IF(G$5=0,0,POWER(1+G$5,$C23-$C$10)))),G$6,(IF(G$7&gt;(G$3+G$4*('Baseline Data'!B21)+G$10*(IF(G$5=0,0,POWER(1+G$5,$C23-$C$10)))),G$7,(G$3+G$4*('Baseline Data'!B21)+G$10*(IF(G$5=0,0,POWER(1+G$5,$C23-$C$10)))))))</f>
        <v>0.187</v>
      </c>
      <c r="H22" s="20">
        <f>IF(H$6&lt;(H$3+H$4*('Baseline Data'!C21)+H$10*(IF(H$5=0,0,POWER(1+H$5,$C23-$C$10)))),H$6,(IF(H$7&gt;(H$3+H$4*('Baseline Data'!C21)+H$10*(IF(H$5=0,0,POWER(1+H$5,$C23-$C$10)))),H$7,(H$3+H$4*('Baseline Data'!C21)+H$10*(IF(H$5=0,0,POWER(1+H$5,$C23-$C$10)))))))</f>
        <v>0.055</v>
      </c>
      <c r="I22" s="20">
        <f>IF(I$6&lt;(I$3+I$4*('Baseline Data'!D21)+I$10*(IF(I$5=0,0,POWER(1+I$5,$C23-$C$10)))),I$6,(IF(I$7&gt;(I$3+I$4*('Baseline Data'!D21)+I$10*(IF(I$5=0,0,POWER(1+I$5,$C23-$C$10)))),I$7,(I$3+I$4*('Baseline Data'!D21)+I$10*(IF(I$5=0,0,POWER(1+I$5,$C23-$C$10)))))))</f>
        <v>0.035</v>
      </c>
      <c r="J22" s="20">
        <f>IF(J$6&lt;(J$3+J$4*('Baseline Data'!E21)+J$10*(IF(J$5=0,0,POWER(1+J$5,$C23-$C$10)))),J$6,(IF(J$7&gt;(J$3+J$4*('Baseline Data'!E21)+J$10*(IF(J$5=0,0,POWER(1+J$5,$C23-$C$10)))),J$7,(J$3+J$4*('Baseline Data'!E21)+J$10*(IF(J$5=0,0,POWER(1+J$5,$C23-$C$10)))))))</f>
        <v>0.027000000000000003</v>
      </c>
      <c r="K22" s="20">
        <f>IF(K$6&lt;(K$3+K$4*('Baseline Data'!F21)+K$10*(IF(K$5=0,0,POWER(1+K$5,$C23-$C$10)))),K$6,(IF(K$7&gt;(K$3+K$4*('Baseline Data'!F21)+K$10*(IF(K$5=0,0,POWER(1+K$5,$C23-$C$10)))),K$7,(K$3+K$4*('Baseline Data'!F21)+K$10*(IF(K$5=0,0,POWER(1+K$5,$C23-$C$10)))))))</f>
        <v>0.075</v>
      </c>
      <c r="L22" s="228">
        <f t="shared" si="6"/>
        <v>0.02620481927710843</v>
      </c>
      <c r="M22" s="635">
        <f>'Baseline Data'!A21</f>
        <v>2025</v>
      </c>
      <c r="N22" s="648">
        <f t="shared" si="2"/>
        <v>29100.000000000004</v>
      </c>
      <c r="O22" s="649">
        <f t="shared" si="3"/>
        <v>0.033999999999999996</v>
      </c>
      <c r="P22" s="640">
        <f t="shared" si="4"/>
        <v>0.7043745704467352</v>
      </c>
      <c r="Q22" s="24">
        <f t="shared" si="0"/>
        <v>0.226</v>
      </c>
      <c r="R22" s="19">
        <f t="shared" si="1"/>
        <v>-0.03900000000000001</v>
      </c>
      <c r="S22" s="221">
        <f t="shared" si="5"/>
        <v>0.04879518072289157</v>
      </c>
      <c r="T22" s="81"/>
      <c r="U22" s="679"/>
    </row>
    <row r="23" spans="2:21" ht="18" customHeight="1">
      <c r="B23" s="191"/>
      <c r="C23" s="41">
        <f>'Baseline Data'!A22</f>
        <v>2026</v>
      </c>
      <c r="D23" s="331">
        <f>IF(D$6&lt;(D$3+D$4*('Baseline Data'!P22)+D$10*(IF(D$5=0,0,POWER(1+D$5,$C24-$C$10)))),D$6,(IF(D$7&gt;(D$3+D$4*('Baseline Data'!P22)+D$10*(IF(D$5=0,0,POWER(1+D$5,$C24-$C$10)))),D$7,(D$3+D$4*('Baseline Data'!P22)+D$10*(IF(D$5=0,0,POWER(1+D$5,$C24-$C$10)))))))</f>
        <v>23400</v>
      </c>
      <c r="E23" s="332">
        <f>IF(E$6&lt;(E$3+E$4*('Baseline Data'!R22)+E$10*(IF(E$5=0,0,POWER(1+E$5,$C24-$C$10)))),E$6,(IF(E$7&gt;(E$3+E$4*('Baseline Data'!R22)+E$10*(IF(E$5=0,0,POWER(1+E$5,$C24-$C$10)))),E$7,(E$3+E$4*('Baseline Data'!R22)+E$10*(IF(E$5=0,0,POWER(1+E$5,$C24-$C$10)))))))</f>
        <v>1.2863247863247864</v>
      </c>
      <c r="F23" s="294">
        <f>(IF(F$6&lt;(F$3+F$4*('Baseline Data'!T22)+F$10*(IF(F$5=0,0,POWER(1+F$5,$C23-$C$10)))),F$6,(IF(F$7&gt;(F$3+F$4*('Baseline Data'!T22)+F$10*(IF(F$5=0,0,POWER(1+F$5,$C23-$C$10)))),F$7,(F$3+F$4*('Baseline Data'!T22)+F$10*(IF(F$5=0,0,POWER(1+F$5,$C23-$C$10))))))))</f>
        <v>0.054614688639389564</v>
      </c>
      <c r="G23" s="20">
        <f>IF(G$6&lt;(G$3+G$4*('Baseline Data'!B22)+G$10*(IF(G$5=0,0,POWER(1+G$5,$C24-$C$10)))),G$6,(IF(G$7&gt;(G$3+G$4*('Baseline Data'!B22)+G$10*(IF(G$5=0,0,POWER(1+G$5,$C24-$C$10)))),G$7,(G$3+G$4*('Baseline Data'!B22)+G$10*(IF(G$5=0,0,POWER(1+G$5,$C24-$C$10)))))))</f>
        <v>0.187</v>
      </c>
      <c r="H23" s="20">
        <f>IF(H$6&lt;(H$3+H$4*('Baseline Data'!C22)+H$10*(IF(H$5=0,0,POWER(1+H$5,$C24-$C$10)))),H$6,(IF(H$7&gt;(H$3+H$4*('Baseline Data'!C22)+H$10*(IF(H$5=0,0,POWER(1+H$5,$C24-$C$10)))),H$7,(H$3+H$4*('Baseline Data'!C22)+H$10*(IF(H$5=0,0,POWER(1+H$5,$C24-$C$10)))))))</f>
        <v>0.055999999999999994</v>
      </c>
      <c r="I23" s="20">
        <f>IF(I$6&lt;(I$3+I$4*('Baseline Data'!D22)+I$10*(IF(I$5=0,0,POWER(1+I$5,$C24-$C$10)))),I$6,(IF(I$7&gt;(I$3+I$4*('Baseline Data'!D22)+I$10*(IF(I$5=0,0,POWER(1+I$5,$C24-$C$10)))),I$7,(I$3+I$4*('Baseline Data'!D22)+I$10*(IF(I$5=0,0,POWER(1+I$5,$C24-$C$10)))))))</f>
        <v>0.036000000000000004</v>
      </c>
      <c r="J23" s="20">
        <f>IF(J$6&lt;(J$3+J$4*('Baseline Data'!E22)+J$10*(IF(J$5=0,0,POWER(1+J$5,$C24-$C$10)))),J$6,(IF(J$7&gt;(J$3+J$4*('Baseline Data'!E22)+J$10*(IF(J$5=0,0,POWER(1+J$5,$C24-$C$10)))),J$7,(J$3+J$4*('Baseline Data'!E22)+J$10*(IF(J$5=0,0,POWER(1+J$5,$C24-$C$10)))))))</f>
        <v>0.027000000000000003</v>
      </c>
      <c r="K23" s="20">
        <f>IF(K$6&lt;(K$3+K$4*('Baseline Data'!F22)+K$10*(IF(K$5=0,0,POWER(1+K$5,$C24-$C$10)))),K$6,(IF(K$7&gt;(K$3+K$4*('Baseline Data'!F22)+K$10*(IF(K$5=0,0,POWER(1+K$5,$C24-$C$10)))),K$7,(K$3+K$4*('Baseline Data'!F22)+K$10*(IF(K$5=0,0,POWER(1+K$5,$C24-$C$10)))))))</f>
        <v>0.075</v>
      </c>
      <c r="L23" s="228">
        <f t="shared" si="6"/>
        <v>0.02620481927710843</v>
      </c>
      <c r="M23" s="635">
        <f>'Baseline Data'!A22</f>
        <v>2026</v>
      </c>
      <c r="N23" s="648">
        <f t="shared" si="2"/>
        <v>30100.000000000004</v>
      </c>
      <c r="O23" s="649">
        <f t="shared" si="3"/>
        <v>0.037</v>
      </c>
      <c r="P23" s="640">
        <f t="shared" si="4"/>
        <v>0.7249734219269103</v>
      </c>
      <c r="Q23" s="24">
        <f t="shared" si="0"/>
        <v>0.231</v>
      </c>
      <c r="R23" s="19">
        <f t="shared" si="1"/>
        <v>-0.04400000000000001</v>
      </c>
      <c r="S23" s="221">
        <f t="shared" si="5"/>
        <v>0.04879518072289157</v>
      </c>
      <c r="T23" s="81"/>
      <c r="U23" s="679"/>
    </row>
    <row r="24" spans="2:21" ht="18" customHeight="1">
      <c r="B24" s="191"/>
      <c r="C24" s="41">
        <f>'Baseline Data'!A23</f>
        <v>2027</v>
      </c>
      <c r="D24" s="331">
        <f>IF(D$6&lt;(D$3+D$4*('Baseline Data'!P23)+D$10*(IF(D$5=0,0,POWER(1+D$5,$C25-$C$10)))),D$6,(IF(D$7&gt;(D$3+D$4*('Baseline Data'!P23)+D$10*(IF(D$5=0,0,POWER(1+D$5,$C25-$C$10)))),D$7,(D$3+D$4*('Baseline Data'!P23)+D$10*(IF(D$5=0,0,POWER(1+D$5,$C25-$C$10)))))))</f>
        <v>23800</v>
      </c>
      <c r="E24" s="332">
        <f>IF(E$6&lt;(E$3+E$4*('Baseline Data'!R23)+E$10*(IF(E$5=0,0,POWER(1+E$5,$C25-$C$10)))),E$6,(IF(E$7&gt;(E$3+E$4*('Baseline Data'!R23)+E$10*(IF(E$5=0,0,POWER(1+E$5,$C25-$C$10)))),E$7,(E$3+E$4*('Baseline Data'!R23)+E$10*(IF(E$5=0,0,POWER(1+E$5,$C25-$C$10)))))))</f>
        <v>1.319327731092437</v>
      </c>
      <c r="F24" s="294">
        <f>(IF(F$6&lt;(F$3+F$4*('Baseline Data'!T23)+F$10*(IF(F$5=0,0,POWER(1+F$5,$C24-$C$10)))),F$6,(IF(F$7&gt;(F$3+F$4*('Baseline Data'!T23)+F$10*(IF(F$5=0,0,POWER(1+F$5,$C24-$C$10)))),F$7,(F$3+F$4*('Baseline Data'!T23)+F$10*(IF(F$5=0,0,POWER(1+F$5,$C24-$C$10))))))))</f>
        <v>0.05495629104910694</v>
      </c>
      <c r="G24" s="20">
        <f>IF(G$6&lt;(G$3+G$4*('Baseline Data'!B23)+G$10*(IF(G$5=0,0,POWER(1+G$5,$C25-$C$10)))),G$6,(IF(G$7&gt;(G$3+G$4*('Baseline Data'!B23)+G$10*(IF(G$5=0,0,POWER(1+G$5,$C25-$C$10)))),G$7,(G$3+G$4*('Baseline Data'!B23)+G$10*(IF(G$5=0,0,POWER(1+G$5,$C25-$C$10)))))))</f>
        <v>0.188</v>
      </c>
      <c r="H24" s="20">
        <f>IF(H$6&lt;(H$3+H$4*('Baseline Data'!C23)+H$10*(IF(H$5=0,0,POWER(1+H$5,$C25-$C$10)))),H$6,(IF(H$7&gt;(H$3+H$4*('Baseline Data'!C23)+H$10*(IF(H$5=0,0,POWER(1+H$5,$C25-$C$10)))),H$7,(H$3+H$4*('Baseline Data'!C23)+H$10*(IF(H$5=0,0,POWER(1+H$5,$C25-$C$10)))))))</f>
        <v>0.057</v>
      </c>
      <c r="I24" s="20">
        <f>IF(I$6&lt;(I$3+I$4*('Baseline Data'!D23)+I$10*(IF(I$5=0,0,POWER(1+I$5,$C25-$C$10)))),I$6,(IF(I$7&gt;(I$3+I$4*('Baseline Data'!D23)+I$10*(IF(I$5=0,0,POWER(1+I$5,$C25-$C$10)))),I$7,(I$3+I$4*('Baseline Data'!D23)+I$10*(IF(I$5=0,0,POWER(1+I$5,$C25-$C$10)))))))</f>
        <v>0.037000000000000005</v>
      </c>
      <c r="J24" s="20">
        <f>IF(J$6&lt;(J$3+J$4*('Baseline Data'!E23)+J$10*(IF(J$5=0,0,POWER(1+J$5,$C25-$C$10)))),J$6,(IF(J$7&gt;(J$3+J$4*('Baseline Data'!E23)+J$10*(IF(J$5=0,0,POWER(1+J$5,$C25-$C$10)))),J$7,(J$3+J$4*('Baseline Data'!E23)+J$10*(IF(J$5=0,0,POWER(1+J$5,$C25-$C$10)))))))</f>
        <v>0.027000000000000003</v>
      </c>
      <c r="K24" s="20">
        <f>IF(K$6&lt;(K$3+K$4*('Baseline Data'!F23)+K$10*(IF(K$5=0,0,POWER(1+K$5,$C25-$C$10)))),K$6,(IF(K$7&gt;(K$3+K$4*('Baseline Data'!F23)+K$10*(IF(K$5=0,0,POWER(1+K$5,$C25-$C$10)))),K$7,(K$3+K$4*('Baseline Data'!F23)+K$10*(IF(K$5=0,0,POWER(1+K$5,$C25-$C$10)))))))</f>
        <v>0.07400000000000001</v>
      </c>
      <c r="L24" s="228">
        <f t="shared" si="6"/>
        <v>0.02585542168674699</v>
      </c>
      <c r="M24" s="635">
        <f>'Baseline Data'!A23</f>
        <v>2027</v>
      </c>
      <c r="N24" s="648">
        <f t="shared" si="2"/>
        <v>31400</v>
      </c>
      <c r="O24" s="649">
        <f t="shared" si="3"/>
        <v>0.038</v>
      </c>
      <c r="P24" s="640">
        <f t="shared" si="4"/>
        <v>0.7399585987261147</v>
      </c>
      <c r="Q24" s="24">
        <f t="shared" si="0"/>
        <v>0.233</v>
      </c>
      <c r="R24" s="19">
        <f t="shared" si="1"/>
        <v>-0.04500000000000001</v>
      </c>
      <c r="S24" s="221">
        <f t="shared" si="5"/>
        <v>0.04814457831325302</v>
      </c>
      <c r="T24" s="81"/>
      <c r="U24" s="679"/>
    </row>
    <row r="25" spans="2:21" ht="18" customHeight="1">
      <c r="B25" s="191"/>
      <c r="C25" s="41">
        <f>'Baseline Data'!A24</f>
        <v>2028</v>
      </c>
      <c r="D25" s="331">
        <f>IF(D$6&lt;(D$3+D$4*('Baseline Data'!P24)+D$10*(IF(D$5=0,0,POWER(1+D$5,$C26-$C$10)))),D$6,(IF(D$7&gt;(D$3+D$4*('Baseline Data'!P24)+D$10*(IF(D$5=0,0,POWER(1+D$5,$C26-$C$10)))),D$7,(D$3+D$4*('Baseline Data'!P24)+D$10*(IF(D$5=0,0,POWER(1+D$5,$C26-$C$10)))))))</f>
        <v>24300</v>
      </c>
      <c r="E25" s="332">
        <f>IF(E$6&lt;(E$3+E$4*('Baseline Data'!R24)+E$10*(IF(E$5=0,0,POWER(1+E$5,$C26-$C$10)))),E$6,(IF(E$7&gt;(E$3+E$4*('Baseline Data'!R24)+E$10*(IF(E$5=0,0,POWER(1+E$5,$C26-$C$10)))),E$7,(E$3+E$4*('Baseline Data'!R24)+E$10*(IF(E$5=0,0,POWER(1+E$5,$C26-$C$10)))))))</f>
        <v>1.3415637860082306</v>
      </c>
      <c r="F25" s="294">
        <f>(IF(F$6&lt;(F$3+F$4*('Baseline Data'!T24)+F$10*(IF(F$5=0,0,POWER(1+F$5,$C25-$C$10)))),F$6,(IF(F$7&gt;(F$3+F$4*('Baseline Data'!T24)+F$10*(IF(F$5=0,0,POWER(1+F$5,$C25-$C$10)))),F$7,(F$3+F$4*('Baseline Data'!T24)+F$10*(IF(F$5=0,0,POWER(1+F$5,$C25-$C$10))))))))</f>
        <v>0.05510647243159369</v>
      </c>
      <c r="G25" s="20">
        <f>IF(G$6&lt;(G$3+G$4*('Baseline Data'!B24)+G$10*(IF(G$5=0,0,POWER(1+G$5,$C26-$C$10)))),G$6,(IF(G$7&gt;(G$3+G$4*('Baseline Data'!B24)+G$10*(IF(G$5=0,0,POWER(1+G$5,$C26-$C$10)))),G$7,(G$3+G$4*('Baseline Data'!B24)+G$10*(IF(G$5=0,0,POWER(1+G$5,$C26-$C$10)))))))</f>
        <v>0.18899999999999997</v>
      </c>
      <c r="H25" s="20">
        <f>IF(H$6&lt;(H$3+H$4*('Baseline Data'!C24)+H$10*(IF(H$5=0,0,POWER(1+H$5,$C26-$C$10)))),H$6,(IF(H$7&gt;(H$3+H$4*('Baseline Data'!C24)+H$10*(IF(H$5=0,0,POWER(1+H$5,$C26-$C$10)))),H$7,(H$3+H$4*('Baseline Data'!C24)+H$10*(IF(H$5=0,0,POWER(1+H$5,$C26-$C$10)))))))</f>
        <v>0.059000000000000004</v>
      </c>
      <c r="I25" s="20">
        <f>IF(I$6&lt;(I$3+I$4*('Baseline Data'!D24)+I$10*(IF(I$5=0,0,POWER(1+I$5,$C26-$C$10)))),I$6,(IF(I$7&gt;(I$3+I$4*('Baseline Data'!D24)+I$10*(IF(I$5=0,0,POWER(1+I$5,$C26-$C$10)))),I$7,(I$3+I$4*('Baseline Data'!D24)+I$10*(IF(I$5=0,0,POWER(1+I$5,$C26-$C$10)))))))</f>
        <v>0.038</v>
      </c>
      <c r="J25" s="20">
        <f>IF(J$6&lt;(J$3+J$4*('Baseline Data'!E24)+J$10*(IF(J$5=0,0,POWER(1+J$5,$C26-$C$10)))),J$6,(IF(J$7&gt;(J$3+J$4*('Baseline Data'!E24)+J$10*(IF(J$5=0,0,POWER(1+J$5,$C26-$C$10)))),J$7,(J$3+J$4*('Baseline Data'!E24)+J$10*(IF(J$5=0,0,POWER(1+J$5,$C26-$C$10)))))))</f>
        <v>0.027999999999999997</v>
      </c>
      <c r="K25" s="20">
        <f>IF(K$6&lt;(K$3+K$4*('Baseline Data'!F24)+K$10*(IF(K$5=0,0,POWER(1+K$5,$C26-$C$10)))),K$6,(IF(K$7&gt;(K$3+K$4*('Baseline Data'!F24)+K$10*(IF(K$5=0,0,POWER(1+K$5,$C26-$C$10)))),K$7,(K$3+K$4*('Baseline Data'!F24)+K$10*(IF(K$5=0,0,POWER(1+K$5,$C26-$C$10)))))))</f>
        <v>0.07400000000000001</v>
      </c>
      <c r="L25" s="228">
        <f t="shared" si="6"/>
        <v>0.02585542168674699</v>
      </c>
      <c r="M25" s="635">
        <f>'Baseline Data'!A24</f>
        <v>2028</v>
      </c>
      <c r="N25" s="648">
        <f t="shared" si="2"/>
        <v>32600.000000000004</v>
      </c>
      <c r="O25" s="649">
        <f t="shared" si="3"/>
        <v>0.039</v>
      </c>
      <c r="P25" s="640">
        <f t="shared" si="4"/>
        <v>0.7617208588957055</v>
      </c>
      <c r="Q25" s="24">
        <f t="shared" si="0"/>
        <v>0.23800000000000002</v>
      </c>
      <c r="R25" s="19">
        <f t="shared" si="1"/>
        <v>-0.049000000000000044</v>
      </c>
      <c r="S25" s="221">
        <f t="shared" si="5"/>
        <v>0.04814457831325302</v>
      </c>
      <c r="T25" s="81"/>
      <c r="U25" s="679"/>
    </row>
    <row r="26" spans="2:21" ht="18" customHeight="1">
      <c r="B26" s="191"/>
      <c r="C26" s="41">
        <f>'Baseline Data'!A25</f>
        <v>2029</v>
      </c>
      <c r="D26" s="331">
        <f>IF(D$6&lt;(D$3+D$4*('Baseline Data'!P25)+D$10*(IF(D$5=0,0,POWER(1+D$5,$C27-$C$10)))),D$6,(IF(D$7&gt;(D$3+D$4*('Baseline Data'!P25)+D$10*(IF(D$5=0,0,POWER(1+D$5,$C27-$C$10)))),D$7,(D$3+D$4*('Baseline Data'!P25)+D$10*(IF(D$5=0,0,POWER(1+D$5,$C27-$C$10)))))))</f>
        <v>24700</v>
      </c>
      <c r="E26" s="332">
        <f>IF(E$6&lt;(E$3+E$4*('Baseline Data'!R25)+E$10*(IF(E$5=0,0,POWER(1+E$5,$C27-$C$10)))),E$6,(IF(E$7&gt;(E$3+E$4*('Baseline Data'!R25)+E$10*(IF(E$5=0,0,POWER(1+E$5,$C27-$C$10)))),E$7,(E$3+E$4*('Baseline Data'!R25)+E$10*(IF(E$5=0,0,POWER(1+E$5,$C27-$C$10)))))))</f>
        <v>1.3724696356275303</v>
      </c>
      <c r="F26" s="294">
        <f>(IF(F$6&lt;(F$3+F$4*('Baseline Data'!T25)+F$10*(IF(F$5=0,0,POWER(1+F$5,$C26-$C$10)))),F$6,(IF(F$7&gt;(F$3+F$4*('Baseline Data'!T25)+F$10*(IF(F$5=0,0,POWER(1+F$5,$C26-$C$10)))),F$7,(F$3+F$4*('Baseline Data'!T25)+F$10*(IF(F$5=0,0,POWER(1+F$5,$C26-$C$10))))))))</f>
        <v>0.05364435508903193</v>
      </c>
      <c r="G26" s="20">
        <f>IF(G$6&lt;(G$3+G$4*('Baseline Data'!B25)+G$10*(IF(G$5=0,0,POWER(1+G$5,$C27-$C$10)))),G$6,(IF(G$7&gt;(G$3+G$4*('Baseline Data'!B25)+G$10*(IF(G$5=0,0,POWER(1+G$5,$C27-$C$10)))),G$7,(G$3+G$4*('Baseline Data'!B25)+G$10*(IF(G$5=0,0,POWER(1+G$5,$C27-$C$10)))))))</f>
        <v>0.19</v>
      </c>
      <c r="H26" s="20">
        <f>IF(H$6&lt;(H$3+H$4*('Baseline Data'!C25)+H$10*(IF(H$5=0,0,POWER(1+H$5,$C27-$C$10)))),H$6,(IF(H$7&gt;(H$3+H$4*('Baseline Data'!C25)+H$10*(IF(H$5=0,0,POWER(1+H$5,$C27-$C$10)))),H$7,(H$3+H$4*('Baseline Data'!C25)+H$10*(IF(H$5=0,0,POWER(1+H$5,$C27-$C$10)))))))</f>
        <v>0.06</v>
      </c>
      <c r="I26" s="20">
        <f>IF(I$6&lt;(I$3+I$4*('Baseline Data'!D25)+I$10*(IF(I$5=0,0,POWER(1+I$5,$C27-$C$10)))),I$6,(IF(I$7&gt;(I$3+I$4*('Baseline Data'!D25)+I$10*(IF(I$5=0,0,POWER(1+I$5,$C27-$C$10)))),I$7,(I$3+I$4*('Baseline Data'!D25)+I$10*(IF(I$5=0,0,POWER(1+I$5,$C27-$C$10)))))))</f>
        <v>0.039</v>
      </c>
      <c r="J26" s="20">
        <f>IF(J$6&lt;(J$3+J$4*('Baseline Data'!E25)+J$10*(IF(J$5=0,0,POWER(1+J$5,$C27-$C$10)))),J$6,(IF(J$7&gt;(J$3+J$4*('Baseline Data'!E25)+J$10*(IF(J$5=0,0,POWER(1+J$5,$C27-$C$10)))),J$7,(J$3+J$4*('Baseline Data'!E25)+J$10*(IF(J$5=0,0,POWER(1+J$5,$C27-$C$10)))))))</f>
        <v>0.027999999999999997</v>
      </c>
      <c r="K26" s="20">
        <f>IF(K$6&lt;(K$3+K$4*('Baseline Data'!F25)+K$10*(IF(K$5=0,0,POWER(1+K$5,$C27-$C$10)))),K$6,(IF(K$7&gt;(K$3+K$4*('Baseline Data'!F25)+K$10*(IF(K$5=0,0,POWER(1+K$5,$C27-$C$10)))),K$7,(K$3+K$4*('Baseline Data'!F25)+K$10*(IF(K$5=0,0,POWER(1+K$5,$C27-$C$10)))))))</f>
        <v>0.07400000000000001</v>
      </c>
      <c r="L26" s="228">
        <f t="shared" si="6"/>
        <v>0.02585542168674699</v>
      </c>
      <c r="M26" s="635">
        <f>'Baseline Data'!A25</f>
        <v>2029</v>
      </c>
      <c r="N26" s="648">
        <f t="shared" si="2"/>
        <v>33900</v>
      </c>
      <c r="O26" s="649">
        <f t="shared" si="3"/>
        <v>0.039</v>
      </c>
      <c r="P26" s="640">
        <f t="shared" si="4"/>
        <v>0.7825103244837759</v>
      </c>
      <c r="Q26" s="24">
        <f t="shared" si="0"/>
        <v>0.24000000000000002</v>
      </c>
      <c r="R26" s="19">
        <f t="shared" si="1"/>
        <v>-0.05000000000000002</v>
      </c>
      <c r="S26" s="221">
        <f t="shared" si="5"/>
        <v>0.04814457831325302</v>
      </c>
      <c r="T26" s="81"/>
      <c r="U26" s="679"/>
    </row>
    <row r="27" spans="2:21" ht="18" customHeight="1">
      <c r="B27" s="191"/>
      <c r="C27" s="41">
        <f>'Baseline Data'!A26</f>
        <v>2030</v>
      </c>
      <c r="D27" s="331">
        <f>IF(D$6&lt;(D$3+D$4*('Baseline Data'!P26)+D$10*(IF(D$5=0,0,POWER(1+D$5,$C28-$C$10)))),D$6,(IF(D$7&gt;(D$3+D$4*('Baseline Data'!P26)+D$10*(IF(D$5=0,0,POWER(1+D$5,$C28-$C$10)))),D$7,(D$3+D$4*('Baseline Data'!P26)+D$10*(IF(D$5=0,0,POWER(1+D$5,$C28-$C$10)))))))</f>
        <v>25100</v>
      </c>
      <c r="E27" s="332">
        <f>IF(E$6&lt;(E$3+E$4*('Baseline Data'!R26)+E$10*(IF(E$5=0,0,POWER(1+E$5,$C28-$C$10)))),E$6,(IF(E$7&gt;(E$3+E$4*('Baseline Data'!R26)+E$10*(IF(E$5=0,0,POWER(1+E$5,$C28-$C$10)))),E$7,(E$3+E$4*('Baseline Data'!R26)+E$10*(IF(E$5=0,0,POWER(1+E$5,$C28-$C$10)))))))</f>
        <v>1.406374501992032</v>
      </c>
      <c r="F27" s="294">
        <f>(IF(F$6&lt;(F$3+F$4*('Baseline Data'!T26)+F$10*(IF(F$5=0,0,POWER(1+F$5,$C27-$C$10)))),F$6,(IF(F$7&gt;(F$3+F$4*('Baseline Data'!T26)+F$10*(IF(F$5=0,0,POWER(1+F$5,$C27-$C$10)))),F$7,(F$3+F$4*('Baseline Data'!T26)+F$10*(IF(F$5=0,0,POWER(1+F$5,$C27-$C$10))))))))</f>
        <v>0.054961559567006345</v>
      </c>
      <c r="G27" s="20">
        <f>IF(G$6&lt;(G$3+G$4*('Baseline Data'!B26)+G$10*(IF(G$5=0,0,POWER(1+G$5,$C28-$C$10)))),G$6,(IF(G$7&gt;(G$3+G$4*('Baseline Data'!B26)+G$10*(IF(G$5=0,0,POWER(1+G$5,$C28-$C$10)))),G$7,(G$3+G$4*('Baseline Data'!B26)+G$10*(IF(G$5=0,0,POWER(1+G$5,$C28-$C$10)))))))</f>
        <v>0.19</v>
      </c>
      <c r="H27" s="20">
        <f>IF(H$6&lt;(H$3+H$4*('Baseline Data'!C26)+H$10*(IF(H$5=0,0,POWER(1+H$5,$C28-$C$10)))),H$6,(IF(H$7&gt;(H$3+H$4*('Baseline Data'!C26)+H$10*(IF(H$5=0,0,POWER(1+H$5,$C28-$C$10)))),H$7,(H$3+H$4*('Baseline Data'!C26)+H$10*(IF(H$5=0,0,POWER(1+H$5,$C28-$C$10)))))))</f>
        <v>0.06</v>
      </c>
      <c r="I27" s="20">
        <f>IF(I$6&lt;(I$3+I$4*('Baseline Data'!D26)+I$10*(IF(I$5=0,0,POWER(1+I$5,$C28-$C$10)))),I$6,(IF(I$7&gt;(I$3+I$4*('Baseline Data'!D26)+I$10*(IF(I$5=0,0,POWER(1+I$5,$C28-$C$10)))),I$7,(I$3+I$4*('Baseline Data'!D26)+I$10*(IF(I$5=0,0,POWER(1+I$5,$C28-$C$10)))))))</f>
        <v>0.04</v>
      </c>
      <c r="J27" s="20">
        <f>IF(J$6&lt;(J$3+J$4*('Baseline Data'!E26)+J$10*(IF(J$5=0,0,POWER(1+J$5,$C28-$C$10)))),J$6,(IF(J$7&gt;(J$3+J$4*('Baseline Data'!E26)+J$10*(IF(J$5=0,0,POWER(1+J$5,$C28-$C$10)))),J$7,(J$3+J$4*('Baseline Data'!E26)+J$10*(IF(J$5=0,0,POWER(1+J$5,$C28-$C$10)))))))</f>
        <v>0.027999999999999997</v>
      </c>
      <c r="K27" s="20">
        <f>IF(K$6&lt;(K$3+K$4*('Baseline Data'!F26)+K$10*(IF(K$5=0,0,POWER(1+K$5,$C28-$C$10)))),K$6,(IF(K$7&gt;(K$3+K$4*('Baseline Data'!F26)+K$10*(IF(K$5=0,0,POWER(1+K$5,$C28-$C$10)))),K$7,(K$3+K$4*('Baseline Data'!F26)+K$10*(IF(K$5=0,0,POWER(1+K$5,$C28-$C$10)))))))</f>
        <v>0.073</v>
      </c>
      <c r="L27" s="228">
        <f t="shared" si="6"/>
        <v>0.025506024096385537</v>
      </c>
      <c r="M27" s="635">
        <f>'Baseline Data'!A26</f>
        <v>2030</v>
      </c>
      <c r="N27" s="648">
        <f t="shared" si="2"/>
        <v>35300</v>
      </c>
      <c r="O27" s="649">
        <f t="shared" si="3"/>
        <v>0.040999999999999995</v>
      </c>
      <c r="P27" s="640">
        <f t="shared" si="4"/>
        <v>0.8034759206798867</v>
      </c>
      <c r="Q27" s="24">
        <f t="shared" si="0"/>
        <v>0.242</v>
      </c>
      <c r="R27" s="19">
        <f t="shared" si="1"/>
        <v>-0.05199999999999999</v>
      </c>
      <c r="S27" s="221">
        <f t="shared" si="5"/>
        <v>0.047493975903614455</v>
      </c>
      <c r="T27" s="81"/>
      <c r="U27" s="679"/>
    </row>
    <row r="28" spans="2:21" ht="18" customHeight="1">
      <c r="B28" s="191"/>
      <c r="C28" s="41">
        <f>'Baseline Data'!A27</f>
        <v>2031</v>
      </c>
      <c r="D28" s="331">
        <f>IF(D$6&lt;(D$3+D$4*('Baseline Data'!P27)+D$10*(IF(D$5=0,0,POWER(1+D$5,$C29-$C$10)))),D$6,(IF(D$7&gt;(D$3+D$4*('Baseline Data'!P27)+D$10*(IF(D$5=0,0,POWER(1+D$5,$C29-$C$10)))),D$7,(D$3+D$4*('Baseline Data'!P27)+D$10*(IF(D$5=0,0,POWER(1+D$5,$C29-$C$10)))))))</f>
        <v>25700</v>
      </c>
      <c r="E28" s="332">
        <f>IF(E$6&lt;(E$3+E$4*('Baseline Data'!R27)+E$10*(IF(E$5=0,0,POWER(1+E$5,$C29-$C$10)))),E$6,(IF(E$7&gt;(E$3+E$4*('Baseline Data'!R27)+E$10*(IF(E$5=0,0,POWER(1+E$5,$C29-$C$10)))),E$7,(E$3+E$4*('Baseline Data'!R27)+E$10*(IF(E$5=0,0,POWER(1+E$5,$C29-$C$10)))))))</f>
        <v>1.4357976653696498</v>
      </c>
      <c r="F28" s="294">
        <f>(IF(F$6&lt;(F$3+F$4*('Baseline Data'!T27)+F$10*(IF(F$5=0,0,POWER(1+F$5,$C28-$C$10)))),F$6,(IF(F$7&gt;(F$3+F$4*('Baseline Data'!T27)+F$10*(IF(F$5=0,0,POWER(1+F$5,$C28-$C$10)))),F$7,(F$3+F$4*('Baseline Data'!T27)+F$10*(IF(F$5=0,0,POWER(1+F$5,$C28-$C$10))))))))</f>
        <v>0.05383142853076386</v>
      </c>
      <c r="G28" s="20">
        <f>IF(G$6&lt;(G$3+G$4*('Baseline Data'!B27)+G$10*(IF(G$5=0,0,POWER(1+G$5,$C29-$C$10)))),G$6,(IF(G$7&gt;(G$3+G$4*('Baseline Data'!B27)+G$10*(IF(G$5=0,0,POWER(1+G$5,$C29-$C$10)))),G$7,(G$3+G$4*('Baseline Data'!B27)+G$10*(IF(G$5=0,0,POWER(1+G$5,$C29-$C$10)))))))</f>
        <v>0.191</v>
      </c>
      <c r="H28" s="20">
        <f>IF(H$6&lt;(H$3+H$4*('Baseline Data'!C27)+H$10*(IF(H$5=0,0,POWER(1+H$5,$C29-$C$10)))),H$6,(IF(H$7&gt;(H$3+H$4*('Baseline Data'!C27)+H$10*(IF(H$5=0,0,POWER(1+H$5,$C29-$C$10)))),H$7,(H$3+H$4*('Baseline Data'!C27)+H$10*(IF(H$5=0,0,POWER(1+H$5,$C29-$C$10)))))))</f>
        <v>0.061</v>
      </c>
      <c r="I28" s="20">
        <f>IF(I$6&lt;(I$3+I$4*('Baseline Data'!D27)+I$10*(IF(I$5=0,0,POWER(1+I$5,$C29-$C$10)))),I$6,(IF(I$7&gt;(I$3+I$4*('Baseline Data'!D27)+I$10*(IF(I$5=0,0,POWER(1+I$5,$C29-$C$10)))),I$7,(I$3+I$4*('Baseline Data'!D27)+I$10*(IF(I$5=0,0,POWER(1+I$5,$C29-$C$10)))))))</f>
        <v>0.042</v>
      </c>
      <c r="J28" s="20">
        <f>IF(J$6&lt;(J$3+J$4*('Baseline Data'!E27)+J$10*(IF(J$5=0,0,POWER(1+J$5,$C29-$C$10)))),J$6,(IF(J$7&gt;(J$3+J$4*('Baseline Data'!E27)+J$10*(IF(J$5=0,0,POWER(1+J$5,$C29-$C$10)))),J$7,(J$3+J$4*('Baseline Data'!E27)+J$10*(IF(J$5=0,0,POWER(1+J$5,$C29-$C$10)))))))</f>
        <v>0.028999999999999998</v>
      </c>
      <c r="K28" s="20">
        <f>IF(K$6&lt;(K$3+K$4*('Baseline Data'!F27)+K$10*(IF(K$5=0,0,POWER(1+K$5,$C29-$C$10)))),K$6,(IF(K$7&gt;(K$3+K$4*('Baseline Data'!F27)+K$10*(IF(K$5=0,0,POWER(1+K$5,$C29-$C$10)))),K$7,(K$3+K$4*('Baseline Data'!F27)+K$10*(IF(K$5=0,0,POWER(1+K$5,$C29-$C$10)))))))</f>
        <v>0.073</v>
      </c>
      <c r="L28" s="228">
        <f t="shared" si="6"/>
        <v>0.025506024096385537</v>
      </c>
      <c r="M28" s="635">
        <f>'Baseline Data'!A27</f>
        <v>2031</v>
      </c>
      <c r="N28" s="648">
        <f t="shared" si="2"/>
        <v>36900</v>
      </c>
      <c r="O28" s="649">
        <f t="shared" si="3"/>
        <v>0.040999999999999995</v>
      </c>
      <c r="P28" s="640">
        <f t="shared" si="4"/>
        <v>0.8236368563685637</v>
      </c>
      <c r="Q28" s="24">
        <f t="shared" si="0"/>
        <v>0.246</v>
      </c>
      <c r="R28" s="19">
        <f t="shared" si="1"/>
        <v>-0.05499999999999999</v>
      </c>
      <c r="S28" s="221">
        <f t="shared" si="5"/>
        <v>0.047493975903614455</v>
      </c>
      <c r="T28" s="81"/>
      <c r="U28" s="679"/>
    </row>
    <row r="29" spans="2:21" ht="18" customHeight="1">
      <c r="B29" s="191"/>
      <c r="C29" s="41">
        <f>'Baseline Data'!A28</f>
        <v>2032</v>
      </c>
      <c r="D29" s="331">
        <f>IF(D$6&lt;(D$3+D$4*('Baseline Data'!P28)+D$10*(IF(D$5=0,0,POWER(1+D$5,$C30-$C$10)))),D$6,(IF(D$7&gt;(D$3+D$4*('Baseline Data'!P28)+D$10*(IF(D$5=0,0,POWER(1+D$5,$C30-$C$10)))),D$7,(D$3+D$4*('Baseline Data'!P28)+D$10*(IF(D$5=0,0,POWER(1+D$5,$C30-$C$10)))))))</f>
        <v>26200</v>
      </c>
      <c r="E29" s="332">
        <f>IF(E$6&lt;(E$3+E$4*('Baseline Data'!R28)+E$10*(IF(E$5=0,0,POWER(1+E$5,$C30-$C$10)))),E$6,(IF(E$7&gt;(E$3+E$4*('Baseline Data'!R28)+E$10*(IF(E$5=0,0,POWER(1+E$5,$C30-$C$10)))),E$7,(E$3+E$4*('Baseline Data'!R28)+E$10*(IF(E$5=0,0,POWER(1+E$5,$C30-$C$10)))))))</f>
        <v>1.465648854961832</v>
      </c>
      <c r="F29" s="294">
        <f>(IF(F$6&lt;(F$3+F$4*('Baseline Data'!T28)+F$10*(IF(F$5=0,0,POWER(1+F$5,$C29-$C$10)))),F$6,(IF(F$7&gt;(F$3+F$4*('Baseline Data'!T28)+F$10*(IF(F$5=0,0,POWER(1+F$5,$C29-$C$10)))),F$7,(F$3+F$4*('Baseline Data'!T28)+F$10*(IF(F$5=0,0,POWER(1+F$5,$C29-$C$10))))))))</f>
        <v>0.0535397730667853</v>
      </c>
      <c r="G29" s="20">
        <f>IF(G$6&lt;(G$3+G$4*('Baseline Data'!B28)+G$10*(IF(G$5=0,0,POWER(1+G$5,$C30-$C$10)))),G$6,(IF(G$7&gt;(G$3+G$4*('Baseline Data'!B28)+G$10*(IF(G$5=0,0,POWER(1+G$5,$C30-$C$10)))),G$7,(G$3+G$4*('Baseline Data'!B28)+G$10*(IF(G$5=0,0,POWER(1+G$5,$C30-$C$10)))))))</f>
        <v>0.192</v>
      </c>
      <c r="H29" s="20">
        <f>IF(H$6&lt;(H$3+H$4*('Baseline Data'!C28)+H$10*(IF(H$5=0,0,POWER(1+H$5,$C30-$C$10)))),H$6,(IF(H$7&gt;(H$3+H$4*('Baseline Data'!C28)+H$10*(IF(H$5=0,0,POWER(1+H$5,$C30-$C$10)))),H$7,(H$3+H$4*('Baseline Data'!C28)+H$10*(IF(H$5=0,0,POWER(1+H$5,$C30-$C$10)))))))</f>
        <v>0.061</v>
      </c>
      <c r="I29" s="20">
        <f>IF(I$6&lt;(I$3+I$4*('Baseline Data'!D28)+I$10*(IF(I$5=0,0,POWER(1+I$5,$C30-$C$10)))),I$6,(IF(I$7&gt;(I$3+I$4*('Baseline Data'!D28)+I$10*(IF(I$5=0,0,POWER(1+I$5,$C30-$C$10)))),I$7,(I$3+I$4*('Baseline Data'!D28)+I$10*(IF(I$5=0,0,POWER(1+I$5,$C30-$C$10)))))))</f>
        <v>0.043</v>
      </c>
      <c r="J29" s="20">
        <f>IF(J$6&lt;(J$3+J$4*('Baseline Data'!E28)+J$10*(IF(J$5=0,0,POWER(1+J$5,$C30-$C$10)))),J$6,(IF(J$7&gt;(J$3+J$4*('Baseline Data'!E28)+J$10*(IF(J$5=0,0,POWER(1+J$5,$C30-$C$10)))),J$7,(J$3+J$4*('Baseline Data'!E28)+J$10*(IF(J$5=0,0,POWER(1+J$5,$C30-$C$10)))))))</f>
        <v>0.028999999999999998</v>
      </c>
      <c r="K29" s="20">
        <f>IF(K$6&lt;(K$3+K$4*('Baseline Data'!F28)+K$10*(IF(K$5=0,0,POWER(1+K$5,$C30-$C$10)))),K$6,(IF(K$7&gt;(K$3+K$4*('Baseline Data'!F28)+K$10*(IF(K$5=0,0,POWER(1+K$5,$C30-$C$10)))),K$7,(K$3+K$4*('Baseline Data'!F28)+K$10*(IF(K$5=0,0,POWER(1+K$5,$C30-$C$10)))))))</f>
        <v>0.073</v>
      </c>
      <c r="L29" s="228">
        <f t="shared" si="6"/>
        <v>0.025506024096385537</v>
      </c>
      <c r="M29" s="635">
        <f>'Baseline Data'!A28</f>
        <v>2032</v>
      </c>
      <c r="N29" s="648">
        <f t="shared" si="2"/>
        <v>38400</v>
      </c>
      <c r="O29" s="649">
        <f t="shared" si="3"/>
        <v>0.042</v>
      </c>
      <c r="P29" s="640">
        <f t="shared" si="4"/>
        <v>0.8474635416666666</v>
      </c>
      <c r="Q29" s="24">
        <f t="shared" si="0"/>
        <v>0.24800000000000003</v>
      </c>
      <c r="R29" s="19">
        <f t="shared" si="1"/>
        <v>-0.05600000000000002</v>
      </c>
      <c r="S29" s="221">
        <f t="shared" si="5"/>
        <v>0.047493975903614455</v>
      </c>
      <c r="T29" s="81"/>
      <c r="U29" s="679"/>
    </row>
    <row r="30" spans="2:21" ht="18" customHeight="1">
      <c r="B30" s="191"/>
      <c r="C30" s="41">
        <f>'Baseline Data'!A29</f>
        <v>2033</v>
      </c>
      <c r="D30" s="331">
        <f>IF(D$6&lt;(D$3+D$4*('Baseline Data'!P29)+D$10*(IF(D$5=0,0,POWER(1+D$5,$C31-$C$10)))),D$6,(IF(D$7&gt;(D$3+D$4*('Baseline Data'!P29)+D$10*(IF(D$5=0,0,POWER(1+D$5,$C31-$C$10)))),D$7,(D$3+D$4*('Baseline Data'!P29)+D$10*(IF(D$5=0,0,POWER(1+D$5,$C31-$C$10)))))))</f>
        <v>26700</v>
      </c>
      <c r="E30" s="332">
        <f>IF(E$6&lt;(E$3+E$4*('Baseline Data'!R29)+E$10*(IF(E$5=0,0,POWER(1+E$5,$C31-$C$10)))),E$6,(IF(E$7&gt;(E$3+E$4*('Baseline Data'!R29)+E$10*(IF(E$5=0,0,POWER(1+E$5,$C31-$C$10)))),E$7,(E$3+E$4*('Baseline Data'!R29)+E$10*(IF(E$5=0,0,POWER(1+E$5,$C31-$C$10)))))))</f>
        <v>1.5018726591760299</v>
      </c>
      <c r="F30" s="294">
        <f>(IF(F$6&lt;(F$3+F$4*('Baseline Data'!T29)+F$10*(IF(F$5=0,0,POWER(1+F$5,$C30-$C$10)))),F$6,(IF(F$7&gt;(F$3+F$4*('Baseline Data'!T29)+F$10*(IF(F$5=0,0,POWER(1+F$5,$C30-$C$10)))),F$7,(F$3+F$4*('Baseline Data'!T29)+F$10*(IF(F$5=0,0,POWER(1+F$5,$C30-$C$10))))))))</f>
        <v>0.05344694515822069</v>
      </c>
      <c r="G30" s="20">
        <f>IF(G$6&lt;(G$3+G$4*('Baseline Data'!B29)+G$10*(IF(G$5=0,0,POWER(1+G$5,$C31-$C$10)))),G$6,(IF(G$7&gt;(G$3+G$4*('Baseline Data'!B29)+G$10*(IF(G$5=0,0,POWER(1+G$5,$C31-$C$10)))),G$7,(G$3+G$4*('Baseline Data'!B29)+G$10*(IF(G$5=0,0,POWER(1+G$5,$C31-$C$10)))))))</f>
        <v>0.193</v>
      </c>
      <c r="H30" s="20">
        <f>IF(H$6&lt;(H$3+H$4*('Baseline Data'!C29)+H$10*(IF(H$5=0,0,POWER(1+H$5,$C31-$C$10)))),H$6,(IF(H$7&gt;(H$3+H$4*('Baseline Data'!C29)+H$10*(IF(H$5=0,0,POWER(1+H$5,$C31-$C$10)))),H$7,(H$3+H$4*('Baseline Data'!C29)+H$10*(IF(H$5=0,0,POWER(1+H$5,$C31-$C$10)))))))</f>
        <v>0.062</v>
      </c>
      <c r="I30" s="20">
        <f>IF(I$6&lt;(I$3+I$4*('Baseline Data'!D29)+I$10*(IF(I$5=0,0,POWER(1+I$5,$C31-$C$10)))),I$6,(IF(I$7&gt;(I$3+I$4*('Baseline Data'!D29)+I$10*(IF(I$5=0,0,POWER(1+I$5,$C31-$C$10)))),I$7,(I$3+I$4*('Baseline Data'!D29)+I$10*(IF(I$5=0,0,POWER(1+I$5,$C31-$C$10)))))))</f>
        <v>0.044000000000000004</v>
      </c>
      <c r="J30" s="20">
        <f>IF(J$6&lt;(J$3+J$4*('Baseline Data'!E29)+J$10*(IF(J$5=0,0,POWER(1+J$5,$C31-$C$10)))),J$6,(IF(J$7&gt;(J$3+J$4*('Baseline Data'!E29)+J$10*(IF(J$5=0,0,POWER(1+J$5,$C31-$C$10)))),J$7,(J$3+J$4*('Baseline Data'!E29)+J$10*(IF(J$5=0,0,POWER(1+J$5,$C31-$C$10)))))))</f>
        <v>0.028999999999999998</v>
      </c>
      <c r="K30" s="20">
        <f>IF(K$6&lt;(K$3+K$4*('Baseline Data'!F29)+K$10*(IF(K$5=0,0,POWER(1+K$5,$C31-$C$10)))),K$6,(IF(K$7&gt;(K$3+K$4*('Baseline Data'!F29)+K$10*(IF(K$5=0,0,POWER(1+K$5,$C31-$C$10)))),K$7,(K$3+K$4*('Baseline Data'!F29)+K$10*(IF(K$5=0,0,POWER(1+K$5,$C31-$C$10)))))))</f>
        <v>0.07200000000000001</v>
      </c>
      <c r="L30" s="228">
        <f t="shared" si="6"/>
        <v>0.025156626506024096</v>
      </c>
      <c r="M30" s="635">
        <f>'Baseline Data'!A29</f>
        <v>2033</v>
      </c>
      <c r="N30" s="648">
        <f t="shared" si="2"/>
        <v>40100</v>
      </c>
      <c r="O30" s="649">
        <f t="shared" si="3"/>
        <v>0.043</v>
      </c>
      <c r="P30" s="640">
        <f t="shared" si="4"/>
        <v>0.8685361596009974</v>
      </c>
      <c r="Q30" s="24">
        <f t="shared" si="0"/>
        <v>0.25</v>
      </c>
      <c r="R30" s="19">
        <f t="shared" si="1"/>
        <v>-0.056999999999999995</v>
      </c>
      <c r="S30" s="221">
        <f t="shared" si="5"/>
        <v>0.04684337349397591</v>
      </c>
      <c r="T30" s="81"/>
      <c r="U30" s="679"/>
    </row>
    <row r="31" spans="2:21" ht="18" customHeight="1">
      <c r="B31" s="191"/>
      <c r="C31" s="41">
        <f>'Baseline Data'!A30</f>
        <v>2034</v>
      </c>
      <c r="D31" s="331">
        <f>IF(D$6&lt;(D$3+D$4*('Baseline Data'!P30)+D$10*(IF(D$5=0,0,POWER(1+D$5,$C32-$C$10)))),D$6,(IF(D$7&gt;(D$3+D$4*('Baseline Data'!P30)+D$10*(IF(D$5=0,0,POWER(1+D$5,$C32-$C$10)))),D$7,(D$3+D$4*('Baseline Data'!P30)+D$10*(IF(D$5=0,0,POWER(1+D$5,$C32-$C$10)))))))</f>
        <v>27300</v>
      </c>
      <c r="E31" s="332">
        <f>IF(E$6&lt;(E$3+E$4*('Baseline Data'!R30)+E$10*(IF(E$5=0,0,POWER(1+E$5,$C32-$C$10)))),E$6,(IF(E$7&gt;(E$3+E$4*('Baseline Data'!R30)+E$10*(IF(E$5=0,0,POWER(1+E$5,$C32-$C$10)))),E$7,(E$3+E$4*('Baseline Data'!R30)+E$10*(IF(E$5=0,0,POWER(1+E$5,$C32-$C$10)))))))</f>
        <v>1.534798534798535</v>
      </c>
      <c r="F31" s="294">
        <f>(IF(F$6&lt;(F$3+F$4*('Baseline Data'!T30)+F$10*(IF(F$5=0,0,POWER(1+F$5,$C31-$C$10)))),F$6,(IF(F$7&gt;(F$3+F$4*('Baseline Data'!T30)+F$10*(IF(F$5=0,0,POWER(1+F$5,$C31-$C$10)))),F$7,(F$3+F$4*('Baseline Data'!T30)+F$10*(IF(F$5=0,0,POWER(1+F$5,$C31-$C$10))))))))</f>
        <v>0.05341592771639377</v>
      </c>
      <c r="G31" s="20">
        <f>IF(G$6&lt;(G$3+G$4*('Baseline Data'!B30)+G$10*(IF(G$5=0,0,POWER(1+G$5,$C32-$C$10)))),G$6,(IF(G$7&gt;(G$3+G$4*('Baseline Data'!B30)+G$10*(IF(G$5=0,0,POWER(1+G$5,$C32-$C$10)))),G$7,(G$3+G$4*('Baseline Data'!B30)+G$10*(IF(G$5=0,0,POWER(1+G$5,$C32-$C$10)))))))</f>
        <v>0.19399999999999998</v>
      </c>
      <c r="H31" s="20">
        <f>IF(H$6&lt;(H$3+H$4*('Baseline Data'!C30)+H$10*(IF(H$5=0,0,POWER(1+H$5,$C32-$C$10)))),H$6,(IF(H$7&gt;(H$3+H$4*('Baseline Data'!C30)+H$10*(IF(H$5=0,0,POWER(1+H$5,$C32-$C$10)))),H$7,(H$3+H$4*('Baseline Data'!C30)+H$10*(IF(H$5=0,0,POWER(1+H$5,$C32-$C$10)))))))</f>
        <v>0.062</v>
      </c>
      <c r="I31" s="20">
        <f>IF(I$6&lt;(I$3+I$4*('Baseline Data'!D30)+I$10*(IF(I$5=0,0,POWER(1+I$5,$C32-$C$10)))),I$6,(IF(I$7&gt;(I$3+I$4*('Baseline Data'!D30)+I$10*(IF(I$5=0,0,POWER(1+I$5,$C32-$C$10)))),I$7,(I$3+I$4*('Baseline Data'!D30)+I$10*(IF(I$5=0,0,POWER(1+I$5,$C32-$C$10)))))))</f>
        <v>0.045</v>
      </c>
      <c r="J31" s="20">
        <f>IF(J$6&lt;(J$3+J$4*('Baseline Data'!E30)+J$10*(IF(J$5=0,0,POWER(1+J$5,$C32-$C$10)))),J$6,(IF(J$7&gt;(J$3+J$4*('Baseline Data'!E30)+J$10*(IF(J$5=0,0,POWER(1+J$5,$C32-$C$10)))),J$7,(J$3+J$4*('Baseline Data'!E30)+J$10*(IF(J$5=0,0,POWER(1+J$5,$C32-$C$10)))))))</f>
        <v>0.03</v>
      </c>
      <c r="K31" s="20">
        <f>IF(K$6&lt;(K$3+K$4*('Baseline Data'!F30)+K$10*(IF(K$5=0,0,POWER(1+K$5,$C32-$C$10)))),K$6,(IF(K$7&gt;(K$3+K$4*('Baseline Data'!F30)+K$10*(IF(K$5=0,0,POWER(1+K$5,$C32-$C$10)))),K$7,(K$3+K$4*('Baseline Data'!F30)+K$10*(IF(K$5=0,0,POWER(1+K$5,$C32-$C$10)))))))</f>
        <v>0.07200000000000001</v>
      </c>
      <c r="L31" s="228">
        <f t="shared" si="6"/>
        <v>0.025156626506024096</v>
      </c>
      <c r="M31" s="635">
        <f>'Baseline Data'!A30</f>
        <v>2034</v>
      </c>
      <c r="N31" s="648">
        <f t="shared" si="2"/>
        <v>41900</v>
      </c>
      <c r="O31" s="649">
        <f t="shared" si="3"/>
        <v>0.04400000000000001</v>
      </c>
      <c r="P31" s="640">
        <f t="shared" si="4"/>
        <v>0.8902243436754175</v>
      </c>
      <c r="Q31" s="24">
        <f t="shared" si="0"/>
        <v>0.253</v>
      </c>
      <c r="R31" s="19">
        <f t="shared" si="1"/>
        <v>-0.059000000000000025</v>
      </c>
      <c r="S31" s="221">
        <f t="shared" si="5"/>
        <v>0.04684337349397591</v>
      </c>
      <c r="T31" s="81"/>
      <c r="U31" s="679"/>
    </row>
    <row r="32" spans="2:21" ht="18" customHeight="1">
      <c r="B32" s="191"/>
      <c r="C32" s="41">
        <f>'Baseline Data'!A31</f>
        <v>2035</v>
      </c>
      <c r="D32" s="331">
        <f>IF(D$6&lt;(D$3+D$4*('Baseline Data'!P31)+D$10*(IF(D$5=0,0,POWER(1+D$5,$C33-$C$10)))),D$6,(IF(D$7&gt;(D$3+D$4*('Baseline Data'!P31)+D$10*(IF(D$5=0,0,POWER(1+D$5,$C33-$C$10)))),D$7,(D$3+D$4*('Baseline Data'!P31)+D$10*(IF(D$5=0,0,POWER(1+D$5,$C33-$C$10)))))))</f>
        <v>27900</v>
      </c>
      <c r="E32" s="332">
        <f>IF(E$6&lt;(E$3+E$4*('Baseline Data'!R31)+E$10*(IF(E$5=0,0,POWER(1+E$5,$C33-$C$10)))),E$6,(IF(E$7&gt;(E$3+E$4*('Baseline Data'!R31)+E$10*(IF(E$5=0,0,POWER(1+E$5,$C33-$C$10)))),E$7,(E$3+E$4*('Baseline Data'!R31)+E$10*(IF(E$5=0,0,POWER(1+E$5,$C33-$C$10)))))))</f>
        <v>1.5663082437275986</v>
      </c>
      <c r="F32" s="294">
        <f>(IF(F$6&lt;(F$3+F$4*('Baseline Data'!T31)+F$10*(IF(F$5=0,0,POWER(1+F$5,$C32-$C$10)))),F$6,(IF(F$7&gt;(F$3+F$4*('Baseline Data'!T31)+F$10*(IF(F$5=0,0,POWER(1+F$5,$C32-$C$10)))),F$7,(F$3+F$4*('Baseline Data'!T31)+F$10*(IF(F$5=0,0,POWER(1+F$5,$C32-$C$10))))))))</f>
        <v>0.053187964617088586</v>
      </c>
      <c r="G32" s="20">
        <f>IF(G$6&lt;(G$3+G$4*('Baseline Data'!B31)+G$10*(IF(G$5=0,0,POWER(1+G$5,$C33-$C$10)))),G$6,(IF(G$7&gt;(G$3+G$4*('Baseline Data'!B31)+G$10*(IF(G$5=0,0,POWER(1+G$5,$C33-$C$10)))),G$7,(G$3+G$4*('Baseline Data'!B31)+G$10*(IF(G$5=0,0,POWER(1+G$5,$C33-$C$10)))))))</f>
        <v>0.195</v>
      </c>
      <c r="H32" s="20">
        <f>IF(H$6&lt;(H$3+H$4*('Baseline Data'!C31)+H$10*(IF(H$5=0,0,POWER(1+H$5,$C33-$C$10)))),H$6,(IF(H$7&gt;(H$3+H$4*('Baseline Data'!C31)+H$10*(IF(H$5=0,0,POWER(1+H$5,$C33-$C$10)))),H$7,(H$3+H$4*('Baseline Data'!C31)+H$10*(IF(H$5=0,0,POWER(1+H$5,$C33-$C$10)))))))</f>
        <v>0.062</v>
      </c>
      <c r="I32" s="20">
        <f>IF(I$6&lt;(I$3+I$4*('Baseline Data'!D31)+I$10*(IF(I$5=0,0,POWER(1+I$5,$C33-$C$10)))),I$6,(IF(I$7&gt;(I$3+I$4*('Baseline Data'!D31)+I$10*(IF(I$5=0,0,POWER(1+I$5,$C33-$C$10)))),I$7,(I$3+I$4*('Baseline Data'!D31)+I$10*(IF(I$5=0,0,POWER(1+I$5,$C33-$C$10)))))))</f>
        <v>0.046</v>
      </c>
      <c r="J32" s="20">
        <f>IF(J$6&lt;(J$3+J$4*('Baseline Data'!E31)+J$10*(IF(J$5=0,0,POWER(1+J$5,$C33-$C$10)))),J$6,(IF(J$7&gt;(J$3+J$4*('Baseline Data'!E31)+J$10*(IF(J$5=0,0,POWER(1+J$5,$C33-$C$10)))),J$7,(J$3+J$4*('Baseline Data'!E31)+J$10*(IF(J$5=0,0,POWER(1+J$5,$C33-$C$10)))))))</f>
        <v>0.03</v>
      </c>
      <c r="K32" s="20">
        <f>IF(K$6&lt;(K$3+K$4*('Baseline Data'!F31)+K$10*(IF(K$5=0,0,POWER(1+K$5,$C33-$C$10)))),K$6,(IF(K$7&gt;(K$3+K$4*('Baseline Data'!F31)+K$10*(IF(K$5=0,0,POWER(1+K$5,$C33-$C$10)))),K$7,(K$3+K$4*('Baseline Data'!F31)+K$10*(IF(K$5=0,0,POWER(1+K$5,$C33-$C$10)))))))</f>
        <v>0.07200000000000001</v>
      </c>
      <c r="L32" s="228">
        <f t="shared" si="6"/>
        <v>0.025156626506024096</v>
      </c>
      <c r="M32" s="635">
        <f>'Baseline Data'!A31</f>
        <v>2035</v>
      </c>
      <c r="N32" s="648">
        <f t="shared" si="2"/>
        <v>43700</v>
      </c>
      <c r="O32" s="649">
        <f t="shared" si="3"/>
        <v>0.045</v>
      </c>
      <c r="P32" s="640">
        <f t="shared" si="4"/>
        <v>0.9135560640732264</v>
      </c>
      <c r="Q32" s="24">
        <f t="shared" si="0"/>
        <v>0.255</v>
      </c>
      <c r="R32" s="19">
        <f t="shared" si="1"/>
        <v>-0.06</v>
      </c>
      <c r="S32" s="221">
        <f t="shared" si="5"/>
        <v>0.04684337349397591</v>
      </c>
      <c r="T32" s="81"/>
      <c r="U32" s="679"/>
    </row>
    <row r="33" spans="2:21" ht="18" customHeight="1">
      <c r="B33" s="191"/>
      <c r="C33" s="41">
        <f>'Baseline Data'!A32</f>
        <v>2036</v>
      </c>
      <c r="D33" s="331">
        <f>IF(D$6&lt;(D$3+D$4*('Baseline Data'!P32)+D$10*(IF(D$5=0,0,POWER(1+D$5,$C34-$C$10)))),D$6,(IF(D$7&gt;(D$3+D$4*('Baseline Data'!P32)+D$10*(IF(D$5=0,0,POWER(1+D$5,$C34-$C$10)))),D$7,(D$3+D$4*('Baseline Data'!P32)+D$10*(IF(D$5=0,0,POWER(1+D$5,$C34-$C$10)))))))</f>
        <v>28500</v>
      </c>
      <c r="E33" s="332">
        <f>IF(E$6&lt;(E$3+E$4*('Baseline Data'!R32)+E$10*(IF(E$5=0,0,POWER(1+E$5,$C34-$C$10)))),E$6,(IF(E$7&gt;(E$3+E$4*('Baseline Data'!R32)+E$10*(IF(E$5=0,0,POWER(1+E$5,$C34-$C$10)))),E$7,(E$3+E$4*('Baseline Data'!R32)+E$10*(IF(E$5=0,0,POWER(1+E$5,$C34-$C$10)))))))</f>
        <v>1.6</v>
      </c>
      <c r="F33" s="294">
        <f>(IF(F$6&lt;(F$3+F$4*('Baseline Data'!T32)+F$10*(IF(F$5=0,0,POWER(1+F$5,$C33-$C$10)))),F$6,(IF(F$7&gt;(F$3+F$4*('Baseline Data'!T32)+F$10*(IF(F$5=0,0,POWER(1+F$5,$C33-$C$10)))),F$7,(F$3+F$4*('Baseline Data'!T32)+F$10*(IF(F$5=0,0,POWER(1+F$5,$C33-$C$10))))))))</f>
        <v>0.05417922219750441</v>
      </c>
      <c r="G33" s="20">
        <f>IF(G$6&lt;(G$3+G$4*('Baseline Data'!B32)+G$10*(IF(G$5=0,0,POWER(1+G$5,$C34-$C$10)))),G$6,(IF(G$7&gt;(G$3+G$4*('Baseline Data'!B32)+G$10*(IF(G$5=0,0,POWER(1+G$5,$C34-$C$10)))),G$7,(G$3+G$4*('Baseline Data'!B32)+G$10*(IF(G$5=0,0,POWER(1+G$5,$C34-$C$10)))))))</f>
        <v>0.196</v>
      </c>
      <c r="H33" s="20">
        <f>IF(H$6&lt;(H$3+H$4*('Baseline Data'!C32)+H$10*(IF(H$5=0,0,POWER(1+H$5,$C34-$C$10)))),H$6,(IF(H$7&gt;(H$3+H$4*('Baseline Data'!C32)+H$10*(IF(H$5=0,0,POWER(1+H$5,$C34-$C$10)))),H$7,(H$3+H$4*('Baseline Data'!C32)+H$10*(IF(H$5=0,0,POWER(1+H$5,$C34-$C$10)))))))</f>
        <v>0.063</v>
      </c>
      <c r="I33" s="20">
        <f>IF(I$6&lt;(I$3+I$4*('Baseline Data'!D32)+I$10*(IF(I$5=0,0,POWER(1+I$5,$C34-$C$10)))),I$6,(IF(I$7&gt;(I$3+I$4*('Baseline Data'!D32)+I$10*(IF(I$5=0,0,POWER(1+I$5,$C34-$C$10)))),I$7,(I$3+I$4*('Baseline Data'!D32)+I$10*(IF(I$5=0,0,POWER(1+I$5,$C34-$C$10)))))))</f>
        <v>0.047</v>
      </c>
      <c r="J33" s="20">
        <f>IF(J$6&lt;(J$3+J$4*('Baseline Data'!E32)+J$10*(IF(J$5=0,0,POWER(1+J$5,$C34-$C$10)))),J$6,(IF(J$7&gt;(J$3+J$4*('Baseline Data'!E32)+J$10*(IF(J$5=0,0,POWER(1+J$5,$C34-$C$10)))),J$7,(J$3+J$4*('Baseline Data'!E32)+J$10*(IF(J$5=0,0,POWER(1+J$5,$C34-$C$10)))))))</f>
        <v>0.031</v>
      </c>
      <c r="K33" s="20">
        <f>IF(K$6&lt;(K$3+K$4*('Baseline Data'!F32)+K$10*(IF(K$5=0,0,POWER(1+K$5,$C34-$C$10)))),K$6,(IF(K$7&gt;(K$3+K$4*('Baseline Data'!F32)+K$10*(IF(K$5=0,0,POWER(1+K$5,$C34-$C$10)))),K$7,(K$3+K$4*('Baseline Data'!F32)+K$10*(IF(K$5=0,0,POWER(1+K$5,$C34-$C$10)))))))</f>
        <v>0.071</v>
      </c>
      <c r="L33" s="228">
        <f t="shared" si="6"/>
        <v>0.024807228915662647</v>
      </c>
      <c r="M33" s="635">
        <f>'Baseline Data'!A32</f>
        <v>2036</v>
      </c>
      <c r="N33" s="648">
        <f t="shared" si="2"/>
        <v>45600</v>
      </c>
      <c r="O33" s="649">
        <f t="shared" si="3"/>
        <v>0.04699999999999999</v>
      </c>
      <c r="P33" s="640">
        <f t="shared" si="4"/>
        <v>0.9384912280701754</v>
      </c>
      <c r="Q33" s="24">
        <f t="shared" si="0"/>
        <v>0.259</v>
      </c>
      <c r="R33" s="19">
        <f t="shared" si="1"/>
        <v>-0.063</v>
      </c>
      <c r="S33" s="221">
        <f t="shared" si="5"/>
        <v>0.04619277108433735</v>
      </c>
      <c r="T33" s="81"/>
      <c r="U33" s="679"/>
    </row>
    <row r="34" spans="2:21" ht="18" customHeight="1" thickBot="1">
      <c r="B34" s="191"/>
      <c r="C34" s="44">
        <f>'Baseline Data'!A33</f>
        <v>2037</v>
      </c>
      <c r="D34" s="342">
        <f>IF(D$6&lt;(D$3+D$4*('Baseline Data'!P33)+D$10*(IF(D$5=0,0,POWER(1+D$5,$C35-$C$10)))),D$6,(IF(D$7&gt;(D$3+D$4*('Baseline Data'!P33)+D$10*(IF(D$5=0,0,POWER(1+D$5,$C35-$C$10)))),D$7,(D$3+D$4*('Baseline Data'!P33)+D$10*(IF(D$5=0,0,POWER(1+D$5,$C35-$C$10)))))))</f>
        <v>29100</v>
      </c>
      <c r="E34" s="334">
        <f>IF(E$6&lt;(E$3+E$4*('Baseline Data'!R33)+E$10*(IF(E$5=0,0,POWER(1+E$5,$C35-$C$10)))),E$6,(IF(E$7&gt;(E$3+E$4*('Baseline Data'!R33)+E$10*(IF(E$5=0,0,POWER(1+E$5,$C35-$C$10)))),E$7,(E$3+E$4*('Baseline Data'!R33)+E$10*(IF(E$5=0,0,POWER(1+E$5,$C35-$C$10)))))))</f>
        <v>1.6357388316151202</v>
      </c>
      <c r="F34" s="295">
        <f>(IF(F$6&lt;(F$3+F$4*('Baseline Data'!T33)+F$10*(IF(F$5=0,0,POWER(1+F$5,$C34-$C$10)))),F$6,(IF(F$7&gt;(F$3+F$4*('Baseline Data'!T33)+F$10*(IF(F$5=0,0,POWER(1+F$5,$C34-$C$10)))),F$7,(F$3+F$4*('Baseline Data'!T33)+F$10*(IF(F$5=0,0,POWER(1+F$5,$C34-$C$10))))))))</f>
        <v>0.05386849749141802</v>
      </c>
      <c r="G34" s="27">
        <f>IF(G$6&lt;(G$3+G$4*('Baseline Data'!B33)+G$10*(IF(G$5=0,0,POWER(1+G$5,$C35-$C$10)))),G$6,(IF(G$7&gt;(G$3+G$4*('Baseline Data'!B33)+G$10*(IF(G$5=0,0,POWER(1+G$5,$C35-$C$10)))),G$7,(G$3+G$4*('Baseline Data'!B33)+G$10*(IF(G$5=0,0,POWER(1+G$5,$C35-$C$10)))))))</f>
        <v>0.196</v>
      </c>
      <c r="H34" s="27">
        <f>IF(H$6&lt;(H$3+H$4*('Baseline Data'!C33)+H$10*(IF(H$5=0,0,POWER(1+H$5,$C35-$C$10)))),H$6,(IF(H$7&gt;(H$3+H$4*('Baseline Data'!C33)+H$10*(IF(H$5=0,0,POWER(1+H$5,$C35-$C$10)))),H$7,(H$3+H$4*('Baseline Data'!C33)+H$10*(IF(H$5=0,0,POWER(1+H$5,$C35-$C$10)))))))</f>
        <v>0.062</v>
      </c>
      <c r="I34" s="27">
        <f>IF(I$6&lt;(I$3+I$4*('Baseline Data'!D33)+I$10*(IF(I$5=0,0,POWER(1+I$5,$C35-$C$10)))),I$6,(IF(I$7&gt;(I$3+I$4*('Baseline Data'!D33)+I$10*(IF(I$5=0,0,POWER(1+I$5,$C35-$C$10)))),I$7,(I$3+I$4*('Baseline Data'!D33)+I$10*(IF(I$5=0,0,POWER(1+I$5,$C35-$C$10)))))))</f>
        <v>0.048</v>
      </c>
      <c r="J34" s="27">
        <f>IF(J$6&lt;(J$3+J$4*('Baseline Data'!E33)+J$10*(IF(J$5=0,0,POWER(1+J$5,$C35-$C$10)))),J$6,(IF(J$7&gt;(J$3+J$4*('Baseline Data'!E33)+J$10*(IF(J$5=0,0,POWER(1+J$5,$C35-$C$10)))),J$7,(J$3+J$4*('Baseline Data'!E33)+J$10*(IF(J$5=0,0,POWER(1+J$5,$C35-$C$10)))))))</f>
        <v>0.031</v>
      </c>
      <c r="K34" s="27">
        <f>IF(K$6&lt;(K$3+K$4*('Baseline Data'!F33)+K$10*(IF(K$5=0,0,POWER(1+K$5,$C35-$C$10)))),K$6,(IF(K$7&gt;(K$3+K$4*('Baseline Data'!F33)+K$10*(IF(K$5=0,0,POWER(1+K$5,$C35-$C$10)))),K$7,(K$3+K$4*('Baseline Data'!F33)+K$10*(IF(K$5=0,0,POWER(1+K$5,$C35-$C$10)))))))</f>
        <v>0.071</v>
      </c>
      <c r="L34" s="229">
        <f t="shared" si="6"/>
        <v>0.024807228915662647</v>
      </c>
      <c r="M34" s="636">
        <f>'Baseline Data'!A33</f>
        <v>2037</v>
      </c>
      <c r="N34" s="658">
        <f t="shared" si="2"/>
        <v>47600</v>
      </c>
      <c r="O34" s="659">
        <f t="shared" si="3"/>
        <v>0.048</v>
      </c>
      <c r="P34" s="641">
        <f t="shared" si="4"/>
        <v>0.9630588235294117</v>
      </c>
      <c r="Q34" s="25">
        <f t="shared" si="0"/>
        <v>0.26</v>
      </c>
      <c r="R34" s="22">
        <f t="shared" si="1"/>
        <v>-0.064</v>
      </c>
      <c r="S34" s="222">
        <f t="shared" si="5"/>
        <v>0.04619277108433735</v>
      </c>
      <c r="T34" s="81"/>
      <c r="U34" s="679"/>
    </row>
    <row r="35" spans="2:21" s="299" customFormat="1" ht="18" customHeight="1" thickBot="1">
      <c r="B35" s="190"/>
      <c r="C35" s="45">
        <f>'Baseline Data'!A34</f>
        <v>2038</v>
      </c>
      <c r="D35" s="349">
        <f>IF(D$6&lt;(D$3+D$4*('Baseline Data'!P34)+D$10*(IF(D$5=0,0,POWER(1+D$5,$C36-$C$10)))),D$6,(IF(D$7&gt;(D$3+D$4*('Baseline Data'!P34)+D$10*(IF(D$5=0,0,POWER(1+D$5,$C36-$C$10)))),D$7,(D$3+D$4*('Baseline Data'!P34)+D$10*(IF(D$5=0,0,POWER(1+D$5,$C36-$C$10)))))))</f>
        <v>29800</v>
      </c>
      <c r="E35" s="335">
        <f>IF(E$6&lt;(E$3+E$4*('Baseline Data'!R34)+E$10*(IF(E$5=0,0,POWER(1+E$5,$C36-$C$10)))),E$6,(IF(E$7&gt;(E$3+E$4*('Baseline Data'!R34)+E$10*(IF(E$5=0,0,POWER(1+E$5,$C36-$C$10)))),E$7,(E$3+E$4*('Baseline Data'!R34)+E$10*(IF(E$5=0,0,POWER(1+E$5,$C36-$C$10)))))))</f>
        <v>1.674496644295302</v>
      </c>
      <c r="F35" s="296">
        <f>(IF(F$6&lt;(F$3+F$4*('Baseline Data'!T34)+F$10*(IF(F$5=0,0,POWER(1+F$5,$C35-$C$10)))),F$6,(IF(F$7&gt;(F$3+F$4*('Baseline Data'!T34)+F$10*(IF(F$5=0,0,POWER(1+F$5,$C35-$C$10)))),F$7,(F$3+F$4*('Baseline Data'!T34)+F$10*(IF(F$5=0,0,POWER(1+F$5,$C35-$C$10))))))))</f>
        <v>0.05383613567032055</v>
      </c>
      <c r="G35" s="43">
        <f>IF(G$6&lt;(G$3+G$4*('Baseline Data'!B34)+G$10*(IF(G$5=0,0,POWER(1+G$5,$C36-$C$10)))),G$6,(IF(G$7&gt;(G$3+G$4*('Baseline Data'!B34)+G$10*(IF(G$5=0,0,POWER(1+G$5,$C36-$C$10)))),G$7,(G$3+G$4*('Baseline Data'!B34)+G$10*(IF(G$5=0,0,POWER(1+G$5,$C36-$C$10)))))))</f>
        <v>0.19699999999999998</v>
      </c>
      <c r="H35" s="43">
        <f>IF(H$6&lt;(H$3+H$4*('Baseline Data'!C34)+H$10*(IF(H$5=0,0,POWER(1+H$5,$C36-$C$10)))),H$6,(IF(H$7&gt;(H$3+H$4*('Baseline Data'!C34)+H$10*(IF(H$5=0,0,POWER(1+H$5,$C36-$C$10)))),H$7,(H$3+H$4*('Baseline Data'!C34)+H$10*(IF(H$5=0,0,POWER(1+H$5,$C36-$C$10)))))))</f>
        <v>0.062</v>
      </c>
      <c r="I35" s="43">
        <f>IF(I$6&lt;(I$3+I$4*('Baseline Data'!D34)+I$10*(IF(I$5=0,0,POWER(1+I$5,$C36-$C$10)))),I$6,(IF(I$7&gt;(I$3+I$4*('Baseline Data'!D34)+I$10*(IF(I$5=0,0,POWER(1+I$5,$C36-$C$10)))),I$7,(I$3+I$4*('Baseline Data'!D34)+I$10*(IF(I$5=0,0,POWER(1+I$5,$C36-$C$10)))))))</f>
        <v>0.049</v>
      </c>
      <c r="J35" s="43">
        <f>IF(J$6&lt;(J$3+J$4*('Baseline Data'!E34)+J$10*(IF(J$5=0,0,POWER(1+J$5,$C36-$C$10)))),J$6,(IF(J$7&gt;(J$3+J$4*('Baseline Data'!E34)+J$10*(IF(J$5=0,0,POWER(1+J$5,$C36-$C$10)))),J$7,(J$3+J$4*('Baseline Data'!E34)+J$10*(IF(J$5=0,0,POWER(1+J$5,$C36-$C$10)))))))</f>
        <v>0.032</v>
      </c>
      <c r="K35" s="43">
        <f>IF(K$6&lt;(K$3+K$4*('Baseline Data'!F34)+K$10*(IF(K$5=0,0,POWER(1+K$5,$C36-$C$10)))),K$6,(IF(K$7&gt;(K$3+K$4*('Baseline Data'!F34)+K$10*(IF(K$5=0,0,POWER(1+K$5,$C36-$C$10)))),K$7,(K$3+K$4*('Baseline Data'!F34)+K$10*(IF(K$5=0,0,POWER(1+K$5,$C36-$C$10)))))))</f>
        <v>0.071</v>
      </c>
      <c r="L35" s="227">
        <f t="shared" si="6"/>
        <v>0.024807228915662647</v>
      </c>
      <c r="M35" s="637">
        <f>'Baseline Data'!A34</f>
        <v>2038</v>
      </c>
      <c r="N35" s="671">
        <f t="shared" si="2"/>
        <v>49900</v>
      </c>
      <c r="O35" s="672">
        <f t="shared" si="3"/>
        <v>0.048999999999999995</v>
      </c>
      <c r="P35" s="668">
        <f t="shared" si="4"/>
        <v>0.9846693386773547</v>
      </c>
      <c r="Q35" s="42">
        <f t="shared" si="0"/>
        <v>0.263</v>
      </c>
      <c r="R35" s="43">
        <f t="shared" si="1"/>
        <v>-0.06600000000000003</v>
      </c>
      <c r="S35" s="68">
        <f t="shared" si="5"/>
        <v>0.04619277108433735</v>
      </c>
      <c r="T35" s="224"/>
      <c r="U35" s="679"/>
    </row>
    <row r="36" spans="2:21" ht="18" customHeight="1">
      <c r="B36" s="191"/>
      <c r="C36" s="91">
        <f>'Baseline Data'!A35</f>
        <v>2039</v>
      </c>
      <c r="D36" s="331">
        <f>IF(D$6&lt;(D$3+D$4*('Baseline Data'!P35)+D$10*(IF(D$5=0,0,POWER(1+D$5,$C37-$C$10)))),D$6,(IF(D$7&gt;(D$3+D$4*('Baseline Data'!P35)+D$10*(IF(D$5=0,0,POWER(1+D$5,$C37-$C$10)))),D$7,(D$3+D$4*('Baseline Data'!P35)+D$10*(IF(D$5=0,0,POWER(1+D$5,$C37-$C$10)))))))</f>
        <v>30500</v>
      </c>
      <c r="E36" s="332">
        <f>IF(E$6&lt;(E$3+E$4*('Baseline Data'!R35)+E$10*(IF(E$5=0,0,POWER(1+E$5,$C37-$C$10)))),E$6,(IF(E$7&gt;(E$3+E$4*('Baseline Data'!R35)+E$10*(IF(E$5=0,0,POWER(1+E$5,$C37-$C$10)))),E$7,(E$3+E$4*('Baseline Data'!R35)+E$10*(IF(E$5=0,0,POWER(1+E$5,$C37-$C$10)))))))</f>
        <v>1.7081967213114755</v>
      </c>
      <c r="F36" s="228">
        <f>(IF(F$6&lt;(F$3+F$4*('Baseline Data'!T35)+F$10*(IF(F$5=0,0,POWER(1+F$5,$C36-$C$10)))),F$6,(IF(F$7&gt;(F$3+F$4*('Baseline Data'!T35)+F$10*(IF(F$5=0,0,POWER(1+F$5,$C36-$C$10)))),F$7,(F$3+F$4*('Baseline Data'!T35)+F$10*(IF(F$5=0,0,POWER(1+F$5,$C36-$C$10))))))))</f>
        <v>0.05347077683494054</v>
      </c>
      <c r="G36" s="20">
        <f>IF(G$6&lt;(G$3+G$4*('Baseline Data'!B35)+G$10*(IF(G$5=0,0,POWER(1+G$5,$C37-$C$10)))),G$6,(IF(G$7&gt;(G$3+G$4*('Baseline Data'!B35)+G$10*(IF(G$5=0,0,POWER(1+G$5,$C37-$C$10)))),G$7,(G$3+G$4*('Baseline Data'!B35)+G$10*(IF(G$5=0,0,POWER(1+G$5,$C37-$C$10)))))))</f>
        <v>0.198</v>
      </c>
      <c r="H36" s="20">
        <f>IF(H$6&lt;(H$3+H$4*('Baseline Data'!C35)+H$10*(IF(H$5=0,0,POWER(1+H$5,$C37-$C$10)))),H$6,(IF(H$7&gt;(H$3+H$4*('Baseline Data'!C35)+H$10*(IF(H$5=0,0,POWER(1+H$5,$C37-$C$10)))),H$7,(H$3+H$4*('Baseline Data'!C35)+H$10*(IF(H$5=0,0,POWER(1+H$5,$C37-$C$10)))))))</f>
        <v>0.062</v>
      </c>
      <c r="I36" s="20">
        <f>IF(I$6&lt;(I$3+I$4*('Baseline Data'!D35)+I$10*(IF(I$5=0,0,POWER(1+I$5,$C37-$C$10)))),I$6,(IF(I$7&gt;(I$3+I$4*('Baseline Data'!D35)+I$10*(IF(I$5=0,0,POWER(1+I$5,$C37-$C$10)))),I$7,(I$3+I$4*('Baseline Data'!D35)+I$10*(IF(I$5=0,0,POWER(1+I$5,$C37-$C$10)))))))</f>
        <v>0.049</v>
      </c>
      <c r="J36" s="20">
        <f>IF(J$6&lt;(J$3+J$4*('Baseline Data'!E35)+J$10*(IF(J$5=0,0,POWER(1+J$5,$C37-$C$10)))),J$6,(IF(J$7&gt;(J$3+J$4*('Baseline Data'!E35)+J$10*(IF(J$5=0,0,POWER(1+J$5,$C37-$C$10)))),J$7,(J$3+J$4*('Baseline Data'!E35)+J$10*(IF(J$5=0,0,POWER(1+J$5,$C37-$C$10)))))))</f>
        <v>0.032</v>
      </c>
      <c r="K36" s="20">
        <f>IF(K$6&lt;(K$3+K$4*('Baseline Data'!F35)+K$10*(IF(K$5=0,0,POWER(1+K$5,$C37-$C$10)))),K$6,(IF(K$7&gt;(K$3+K$4*('Baseline Data'!F35)+K$10*(IF(K$5=0,0,POWER(1+K$5,$C37-$C$10)))),K$7,(K$3+K$4*('Baseline Data'!F35)+K$10*(IF(K$5=0,0,POWER(1+K$5,$C37-$C$10)))))))</f>
        <v>0.071</v>
      </c>
      <c r="L36" s="228">
        <f t="shared" si="6"/>
        <v>0.024807228915662647</v>
      </c>
      <c r="M36" s="669">
        <f>'Baseline Data'!A35</f>
        <v>2039</v>
      </c>
      <c r="N36" s="646">
        <f t="shared" si="2"/>
        <v>52100</v>
      </c>
      <c r="O36" s="647">
        <f t="shared" si="3"/>
        <v>0.05</v>
      </c>
      <c r="P36" s="641">
        <f t="shared" si="4"/>
        <v>1.0090902111324376</v>
      </c>
      <c r="Q36" s="28">
        <f t="shared" si="0"/>
        <v>0.264</v>
      </c>
      <c r="R36" s="29">
        <f t="shared" si="1"/>
        <v>-0.066</v>
      </c>
      <c r="S36" s="223">
        <f t="shared" si="5"/>
        <v>0.04619277108433735</v>
      </c>
      <c r="T36" s="81"/>
      <c r="U36" s="679"/>
    </row>
    <row r="37" spans="2:21" s="179" customFormat="1" ht="18" customHeight="1">
      <c r="B37" s="191"/>
      <c r="C37" s="41">
        <f>'Baseline Data'!A36</f>
        <v>2040</v>
      </c>
      <c r="D37" s="350">
        <f>IF(D$6&lt;(D$3+D$4*('Baseline Data'!P36)+D$10*(IF(D$5=0,0,POWER(1+D$5,$C38-$C$10)))),D$6,(IF(D$7&gt;(D$3+D$4*('Baseline Data'!P36)+D$10*(IF(D$5=0,0,POWER(1+D$5,$C38-$C$10)))),D$7,(D$3+D$4*('Baseline Data'!P36)+D$10*(IF(D$5=0,0,POWER(1+D$5,$C38-$C$10)))))))</f>
        <v>31200</v>
      </c>
      <c r="E37" s="333">
        <f>IF(E$6&lt;(E$3+E$4*('Baseline Data'!R36)+E$10*(IF(E$5=0,0,POWER(1+E$5,$C38-$C$10)))),E$6,(IF(E$7&gt;(E$3+E$4*('Baseline Data'!R36)+E$10*(IF(E$5=0,0,POWER(1+E$5,$C38-$C$10)))),E$7,(E$3+E$4*('Baseline Data'!R36)+E$10*(IF(E$5=0,0,POWER(1+E$5,$C38-$C$10)))))))</f>
        <v>1.7435897435897436</v>
      </c>
      <c r="F37" s="297">
        <f>(IF(F$6&lt;(F$3+F$4*('Baseline Data'!T36)+F$10*(IF(F$5=0,0,POWER(1+F$5,$C37-$C$10)))),F$6,(IF(F$7&gt;(F$3+F$4*('Baseline Data'!T36)+F$10*(IF(F$5=0,0,POWER(1+F$5,$C37-$C$10)))),F$7,(F$3+F$4*('Baseline Data'!T36)+F$10*(IF(F$5=0,0,POWER(1+F$5,$C37-$C$10))))))))</f>
        <v>0.05318447405953348</v>
      </c>
      <c r="G37" s="298">
        <f>IF(G$6&lt;(G$3+G$4*('Baseline Data'!B36)+G$10*(IF(G$5=0,0,POWER(1+G$5,$C38-$C$10)))),G$6,(IF(G$7&gt;(G$3+G$4*('Baseline Data'!B36)+G$10*(IF(G$5=0,0,POWER(1+G$5,$C38-$C$10)))),G$7,(G$3+G$4*('Baseline Data'!B36)+G$10*(IF(G$5=0,0,POWER(1+G$5,$C38-$C$10)))))))</f>
        <v>0.19899999999999998</v>
      </c>
      <c r="H37" s="298">
        <f>IF(H$6&lt;(H$3+H$4*('Baseline Data'!C36)+H$10*(IF(H$5=0,0,POWER(1+H$5,$C38-$C$10)))),H$6,(IF(H$7&gt;(H$3+H$4*('Baseline Data'!C36)+H$10*(IF(H$5=0,0,POWER(1+H$5,$C38-$C$10)))),H$7,(H$3+H$4*('Baseline Data'!C36)+H$10*(IF(H$5=0,0,POWER(1+H$5,$C38-$C$10)))))))</f>
        <v>0.062</v>
      </c>
      <c r="I37" s="298">
        <f>IF(I$6&lt;(I$3+I$4*('Baseline Data'!D36)+I$10*(IF(I$5=0,0,POWER(1+I$5,$C38-$C$10)))),I$6,(IF(I$7&gt;(I$3+I$4*('Baseline Data'!D36)+I$10*(IF(I$5=0,0,POWER(1+I$5,$C38-$C$10)))),I$7,(I$3+I$4*('Baseline Data'!D36)+I$10*(IF(I$5=0,0,POWER(1+I$5,$C38-$C$10)))))))</f>
        <v>0.05</v>
      </c>
      <c r="J37" s="298">
        <f>IF(J$6&lt;(J$3+J$4*('Baseline Data'!E36)+J$10*(IF(J$5=0,0,POWER(1+J$5,$C38-$C$10)))),J$6,(IF(J$7&gt;(J$3+J$4*('Baseline Data'!E36)+J$10*(IF(J$5=0,0,POWER(1+J$5,$C38-$C$10)))),J$7,(J$3+J$4*('Baseline Data'!E36)+J$10*(IF(J$5=0,0,POWER(1+J$5,$C38-$C$10)))))))</f>
        <v>0.032</v>
      </c>
      <c r="K37" s="298">
        <f>IF(K$6&lt;(K$3+K$4*('Baseline Data'!F36)+K$10*(IF(K$5=0,0,POWER(1+K$5,$C38-$C$10)))),K$6,(IF(K$7&gt;(K$3+K$4*('Baseline Data'!F36)+K$10*(IF(K$5=0,0,POWER(1+K$5,$C38-$C$10)))),K$7,(K$3+K$4*('Baseline Data'!F36)+K$10*(IF(K$5=0,0,POWER(1+K$5,$C38-$C$10)))))))</f>
        <v>0.07</v>
      </c>
      <c r="L37" s="297">
        <f t="shared" si="6"/>
        <v>0.024457831325301205</v>
      </c>
      <c r="M37" s="670">
        <f>'Baseline Data'!A36</f>
        <v>2040</v>
      </c>
      <c r="N37" s="652">
        <f t="shared" si="2"/>
        <v>54400</v>
      </c>
      <c r="O37" s="653">
        <f t="shared" si="3"/>
        <v>0.051</v>
      </c>
      <c r="P37" s="640">
        <f t="shared" si="4"/>
        <v>1.0324264705882353</v>
      </c>
      <c r="Q37" s="24">
        <f t="shared" si="0"/>
        <v>0.265</v>
      </c>
      <c r="R37" s="19">
        <f t="shared" si="1"/>
        <v>-0.06600000000000003</v>
      </c>
      <c r="S37" s="221">
        <f t="shared" si="5"/>
        <v>0.045542168674698805</v>
      </c>
      <c r="T37" s="81"/>
      <c r="U37" s="679"/>
    </row>
    <row r="38" spans="2:21" ht="18" customHeight="1">
      <c r="B38" s="191"/>
      <c r="C38" s="48">
        <f>'Baseline Data'!A37</f>
        <v>2041</v>
      </c>
      <c r="D38" s="331">
        <f>IF(D$6&lt;(D$3+D$4*('Baseline Data'!P37)+D$10*(IF(D$5=0,0,POWER(1+D$5,$C39-$C$10)))),D$6,(IF(D$7&gt;(D$3+D$4*('Baseline Data'!P37)+D$10*(IF(D$5=0,0,POWER(1+D$5,$C39-$C$10)))),D$7,(D$3+D$4*('Baseline Data'!P37)+D$10*(IF(D$5=0,0,POWER(1+D$5,$C39-$C$10)))))))</f>
        <v>31900</v>
      </c>
      <c r="E38" s="332">
        <f>IF(E$6&lt;(E$3+E$4*('Baseline Data'!R37)+E$10*(IF(E$5=0,0,POWER(1+E$5,$C39-$C$10)))),E$6,(IF(E$7&gt;(E$3+E$4*('Baseline Data'!R37)+E$10*(IF(E$5=0,0,POWER(1+E$5,$C39-$C$10)))),E$7,(E$3+E$4*('Baseline Data'!R37)+E$10*(IF(E$5=0,0,POWER(1+E$5,$C39-$C$10)))))))</f>
        <v>1.780564263322884</v>
      </c>
      <c r="F38" s="294">
        <f>(IF(F$6&lt;(F$3+F$4*('Baseline Data'!T37)+F$10*(IF(F$5=0,0,POWER(1+F$5,$C38-$C$10)))),F$6,(IF(F$7&gt;(F$3+F$4*('Baseline Data'!T37)+F$10*(IF(F$5=0,0,POWER(1+F$5,$C38-$C$10)))),F$7,(F$3+F$4*('Baseline Data'!T37)+F$10*(IF(F$5=0,0,POWER(1+F$5,$C38-$C$10))))))))</f>
        <v>0.053017792265605934</v>
      </c>
      <c r="G38" s="20">
        <f>IF(G$6&lt;(G$3+G$4*('Baseline Data'!B37)+G$10*(IF(G$5=0,0,POWER(1+G$5,$C39-$C$10)))),G$6,(IF(G$7&gt;(G$3+G$4*('Baseline Data'!B37)+G$10*(IF(G$5=0,0,POWER(1+G$5,$C39-$C$10)))),G$7,(G$3+G$4*('Baseline Data'!B37)+G$10*(IF(G$5=0,0,POWER(1+G$5,$C39-$C$10)))))))</f>
        <v>0.2</v>
      </c>
      <c r="H38" s="20">
        <f>IF(H$6&lt;(H$3+H$4*('Baseline Data'!C37)+H$10*(IF(H$5=0,0,POWER(1+H$5,$C39-$C$10)))),H$6,(IF(H$7&gt;(H$3+H$4*('Baseline Data'!C37)+H$10*(IF(H$5=0,0,POWER(1+H$5,$C39-$C$10)))),H$7,(H$3+H$4*('Baseline Data'!C37)+H$10*(IF(H$5=0,0,POWER(1+H$5,$C39-$C$10)))))))</f>
        <v>0.062</v>
      </c>
      <c r="I38" s="20">
        <f>IF(I$6&lt;(I$3+I$4*('Baseline Data'!D37)+I$10*(IF(I$5=0,0,POWER(1+I$5,$C39-$C$10)))),I$6,(IF(I$7&gt;(I$3+I$4*('Baseline Data'!D37)+I$10*(IF(I$5=0,0,POWER(1+I$5,$C39-$C$10)))),I$7,(I$3+I$4*('Baseline Data'!D37)+I$10*(IF(I$5=0,0,POWER(1+I$5,$C39-$C$10)))))))</f>
        <v>0.051</v>
      </c>
      <c r="J38" s="20">
        <f>IF(J$6&lt;(J$3+J$4*('Baseline Data'!E37)+J$10*(IF(J$5=0,0,POWER(1+J$5,$C39-$C$10)))),J$6,(IF(J$7&gt;(J$3+J$4*('Baseline Data'!E37)+J$10*(IF(J$5=0,0,POWER(1+J$5,$C39-$C$10)))),J$7,(J$3+J$4*('Baseline Data'!E37)+J$10*(IF(J$5=0,0,POWER(1+J$5,$C39-$C$10)))))))</f>
        <v>0.033</v>
      </c>
      <c r="K38" s="20">
        <f>IF(K$6&lt;(K$3+K$4*('Baseline Data'!F37)+K$10*(IF(K$5=0,0,POWER(1+K$5,$C39-$C$10)))),K$6,(IF(K$7&gt;(K$3+K$4*('Baseline Data'!F37)+K$10*(IF(K$5=0,0,POWER(1+K$5,$C39-$C$10)))),K$7,(K$3+K$4*('Baseline Data'!F37)+K$10*(IF(K$5=0,0,POWER(1+K$5,$C39-$C$10)))))))</f>
        <v>0.07</v>
      </c>
      <c r="L38" s="228">
        <f t="shared" si="6"/>
        <v>0.024457831325301205</v>
      </c>
      <c r="M38" s="639">
        <f>'Baseline Data'!A37</f>
        <v>2041</v>
      </c>
      <c r="N38" s="652">
        <f t="shared" si="2"/>
        <v>56800</v>
      </c>
      <c r="O38" s="653">
        <f t="shared" si="3"/>
        <v>0.052000000000000005</v>
      </c>
      <c r="P38" s="640">
        <f t="shared" si="4"/>
        <v>1.0568028169014085</v>
      </c>
      <c r="Q38" s="23">
        <f t="shared" si="0"/>
        <v>0.268</v>
      </c>
      <c r="R38" s="21">
        <f t="shared" si="1"/>
        <v>-0.068</v>
      </c>
      <c r="S38" s="220">
        <f t="shared" si="5"/>
        <v>0.045542168674698805</v>
      </c>
      <c r="T38" s="81"/>
      <c r="U38" s="679"/>
    </row>
    <row r="39" spans="2:21" ht="18" customHeight="1">
      <c r="B39" s="191"/>
      <c r="C39" s="41">
        <f>'Baseline Data'!A38</f>
        <v>2042</v>
      </c>
      <c r="D39" s="331">
        <f>IF(D$6&lt;(D$3+D$4*('Baseline Data'!P38)+D$10*(IF(D$5=0,0,POWER(1+D$5,$C40-$C$10)))),D$6,(IF(D$7&gt;(D$3+D$4*('Baseline Data'!P38)+D$10*(IF(D$5=0,0,POWER(1+D$5,$C40-$C$10)))),D$7,(D$3+D$4*('Baseline Data'!P38)+D$10*(IF(D$5=0,0,POWER(1+D$5,$C40-$C$10)))))))</f>
        <v>32600</v>
      </c>
      <c r="E39" s="332">
        <f>IF(E$6&lt;(E$3+E$4*('Baseline Data'!R38)+E$10*(IF(E$5=0,0,POWER(1+E$5,$C40-$C$10)))),E$6,(IF(E$7&gt;(E$3+E$4*('Baseline Data'!R38)+E$10*(IF(E$5=0,0,POWER(1+E$5,$C40-$C$10)))),E$7,(E$3+E$4*('Baseline Data'!R38)+E$10*(IF(E$5=0,0,POWER(1+E$5,$C40-$C$10)))))))</f>
        <v>1.822085889570552</v>
      </c>
      <c r="F39" s="294">
        <f>(IF(F$6&lt;(F$3+F$4*('Baseline Data'!T38)+F$10*(IF(F$5=0,0,POWER(1+F$5,$C39-$C$10)))),F$6,(IF(F$7&gt;(F$3+F$4*('Baseline Data'!T38)+F$10*(IF(F$5=0,0,POWER(1+F$5,$C39-$C$10)))),F$7,(F$3+F$4*('Baseline Data'!T38)+F$10*(IF(F$5=0,0,POWER(1+F$5,$C39-$C$10))))))))</f>
        <v>0.05286543344214725</v>
      </c>
      <c r="G39" s="20">
        <f>IF(G$6&lt;(G$3+G$4*('Baseline Data'!B38)+G$10*(IF(G$5=0,0,POWER(1+G$5,$C40-$C$10)))),G$6,(IF(G$7&gt;(G$3+G$4*('Baseline Data'!B38)+G$10*(IF(G$5=0,0,POWER(1+G$5,$C40-$C$10)))),G$7,(G$3+G$4*('Baseline Data'!B38)+G$10*(IF(G$5=0,0,POWER(1+G$5,$C40-$C$10)))))))</f>
        <v>0.201</v>
      </c>
      <c r="H39" s="20">
        <f>IF(H$6&lt;(H$3+H$4*('Baseline Data'!C38)+H$10*(IF(H$5=0,0,POWER(1+H$5,$C40-$C$10)))),H$6,(IF(H$7&gt;(H$3+H$4*('Baseline Data'!C38)+H$10*(IF(H$5=0,0,POWER(1+H$5,$C40-$C$10)))),H$7,(H$3+H$4*('Baseline Data'!C38)+H$10*(IF(H$5=0,0,POWER(1+H$5,$C40-$C$10)))))))</f>
        <v>0.062</v>
      </c>
      <c r="I39" s="20">
        <f>IF(I$6&lt;(I$3+I$4*('Baseline Data'!D38)+I$10*(IF(I$5=0,0,POWER(1+I$5,$C40-$C$10)))),I$6,(IF(I$7&gt;(I$3+I$4*('Baseline Data'!D38)+I$10*(IF(I$5=0,0,POWER(1+I$5,$C40-$C$10)))),I$7,(I$3+I$4*('Baseline Data'!D38)+I$10*(IF(I$5=0,0,POWER(1+I$5,$C40-$C$10)))))))</f>
        <v>0.052000000000000005</v>
      </c>
      <c r="J39" s="20">
        <f>IF(J$6&lt;(J$3+J$4*('Baseline Data'!E38)+J$10*(IF(J$5=0,0,POWER(1+J$5,$C40-$C$10)))),J$6,(IF(J$7&gt;(J$3+J$4*('Baseline Data'!E38)+J$10*(IF(J$5=0,0,POWER(1+J$5,$C40-$C$10)))),J$7,(J$3+J$4*('Baseline Data'!E38)+J$10*(IF(J$5=0,0,POWER(1+J$5,$C40-$C$10)))))))</f>
        <v>0.033</v>
      </c>
      <c r="K39" s="20">
        <f>IF(K$6&lt;(K$3+K$4*('Baseline Data'!F38)+K$10*(IF(K$5=0,0,POWER(1+K$5,$C40-$C$10)))),K$6,(IF(K$7&gt;(K$3+K$4*('Baseline Data'!F38)+K$10*(IF(K$5=0,0,POWER(1+K$5,$C40-$C$10)))),K$7,(K$3+K$4*('Baseline Data'!F38)+K$10*(IF(K$5=0,0,POWER(1+K$5,$C40-$C$10)))))))</f>
        <v>0.07</v>
      </c>
      <c r="L39" s="228">
        <f t="shared" si="6"/>
        <v>0.024457831325301205</v>
      </c>
      <c r="M39" s="635">
        <f>'Baseline Data'!A38</f>
        <v>2042</v>
      </c>
      <c r="N39" s="652">
        <f t="shared" si="2"/>
        <v>59400</v>
      </c>
      <c r="O39" s="653">
        <f t="shared" si="3"/>
        <v>0.053</v>
      </c>
      <c r="P39" s="640">
        <f t="shared" si="4"/>
        <v>1.0795454545454546</v>
      </c>
      <c r="Q39" s="24">
        <f t="shared" si="0"/>
        <v>0.27</v>
      </c>
      <c r="R39" s="19">
        <f t="shared" si="1"/>
        <v>-0.069</v>
      </c>
      <c r="S39" s="221">
        <f t="shared" si="5"/>
        <v>0.045542168674698805</v>
      </c>
      <c r="T39" s="81"/>
      <c r="U39" s="679"/>
    </row>
    <row r="40" spans="2:21" ht="18" customHeight="1">
      <c r="B40" s="191"/>
      <c r="C40" s="41">
        <f>'Baseline Data'!A39</f>
        <v>2043</v>
      </c>
      <c r="D40" s="331">
        <f>IF(D$6&lt;(D$3+D$4*('Baseline Data'!P39)+D$10*(IF(D$5=0,0,POWER(1+D$5,$C41-$C$10)))),D$6,(IF(D$7&gt;(D$3+D$4*('Baseline Data'!P39)+D$10*(IF(D$5=0,0,POWER(1+D$5,$C41-$C$10)))),D$7,(D$3+D$4*('Baseline Data'!P39)+D$10*(IF(D$5=0,0,POWER(1+D$5,$C41-$C$10)))))))</f>
        <v>33300</v>
      </c>
      <c r="E40" s="332">
        <f>IF(E$6&lt;(E$3+E$4*('Baseline Data'!R39)+E$10*(IF(E$5=0,0,POWER(1+E$5,$C41-$C$10)))),E$6,(IF(E$7&gt;(E$3+E$4*('Baseline Data'!R39)+E$10*(IF(E$5=0,0,POWER(1+E$5,$C41-$C$10)))),E$7,(E$3+E$4*('Baseline Data'!R39)+E$10*(IF(E$5=0,0,POWER(1+E$5,$C41-$C$10)))))))</f>
        <v>1.8618618618618619</v>
      </c>
      <c r="F40" s="294">
        <f>(IF(F$6&lt;(F$3+F$4*('Baseline Data'!T39)+F$10*(IF(F$5=0,0,POWER(1+F$5,$C40-$C$10)))),F$6,(IF(F$7&gt;(F$3+F$4*('Baseline Data'!T39)+F$10*(IF(F$5=0,0,POWER(1+F$5,$C40-$C$10)))),F$7,(F$3+F$4*('Baseline Data'!T39)+F$10*(IF(F$5=0,0,POWER(1+F$5,$C40-$C$10))))))))</f>
        <v>0.05261751716984395</v>
      </c>
      <c r="G40" s="20">
        <f>IF(G$6&lt;(G$3+G$4*('Baseline Data'!B39)+G$10*(IF(G$5=0,0,POWER(1+G$5,$C41-$C$10)))),G$6,(IF(G$7&gt;(G$3+G$4*('Baseline Data'!B39)+G$10*(IF(G$5=0,0,POWER(1+G$5,$C41-$C$10)))),G$7,(G$3+G$4*('Baseline Data'!B39)+G$10*(IF(G$5=0,0,POWER(1+G$5,$C41-$C$10)))))))</f>
        <v>0.20199999999999999</v>
      </c>
      <c r="H40" s="20">
        <f>IF(H$6&lt;(H$3+H$4*('Baseline Data'!C39)+H$10*(IF(H$5=0,0,POWER(1+H$5,$C41-$C$10)))),H$6,(IF(H$7&gt;(H$3+H$4*('Baseline Data'!C39)+H$10*(IF(H$5=0,0,POWER(1+H$5,$C41-$C$10)))),H$7,(H$3+H$4*('Baseline Data'!C39)+H$10*(IF(H$5=0,0,POWER(1+H$5,$C41-$C$10)))))))</f>
        <v>0.062</v>
      </c>
      <c r="I40" s="20">
        <f>IF(I$6&lt;(I$3+I$4*('Baseline Data'!D39)+I$10*(IF(I$5=0,0,POWER(1+I$5,$C41-$C$10)))),I$6,(IF(I$7&gt;(I$3+I$4*('Baseline Data'!D39)+I$10*(IF(I$5=0,0,POWER(1+I$5,$C41-$C$10)))),I$7,(I$3+I$4*('Baseline Data'!D39)+I$10*(IF(I$5=0,0,POWER(1+I$5,$C41-$C$10)))))))</f>
        <v>0.053</v>
      </c>
      <c r="J40" s="20">
        <f>IF(J$6&lt;(J$3+J$4*('Baseline Data'!E39)+J$10*(IF(J$5=0,0,POWER(1+J$5,$C41-$C$10)))),J$6,(IF(J$7&gt;(J$3+J$4*('Baseline Data'!E39)+J$10*(IF(J$5=0,0,POWER(1+J$5,$C41-$C$10)))),J$7,(J$3+J$4*('Baseline Data'!E39)+J$10*(IF(J$5=0,0,POWER(1+J$5,$C41-$C$10)))))))</f>
        <v>0.034</v>
      </c>
      <c r="K40" s="20">
        <f>IF(K$6&lt;(K$3+K$4*('Baseline Data'!F39)+K$10*(IF(K$5=0,0,POWER(1+K$5,$C41-$C$10)))),K$6,(IF(K$7&gt;(K$3+K$4*('Baseline Data'!F39)+K$10*(IF(K$5=0,0,POWER(1+K$5,$C41-$C$10)))),K$7,(K$3+K$4*('Baseline Data'!F39)+K$10*(IF(K$5=0,0,POWER(1+K$5,$C41-$C$10)))))))</f>
        <v>0.069</v>
      </c>
      <c r="L40" s="228">
        <f t="shared" si="6"/>
        <v>0.024108433734939757</v>
      </c>
      <c r="M40" s="635">
        <f>'Baseline Data'!A39</f>
        <v>2043</v>
      </c>
      <c r="N40" s="652">
        <f t="shared" si="2"/>
        <v>62000</v>
      </c>
      <c r="O40" s="653">
        <f t="shared" si="3"/>
        <v>0.054000000000000006</v>
      </c>
      <c r="P40" s="640">
        <f t="shared" si="4"/>
        <v>1.104274193548387</v>
      </c>
      <c r="Q40" s="24">
        <f t="shared" si="0"/>
        <v>0.272</v>
      </c>
      <c r="R40" s="19">
        <f t="shared" si="1"/>
        <v>-0.07000000000000003</v>
      </c>
      <c r="S40" s="221">
        <f t="shared" si="5"/>
        <v>0.044891566265060245</v>
      </c>
      <c r="T40" s="81"/>
      <c r="U40" s="679"/>
    </row>
    <row r="41" spans="2:21" ht="18" customHeight="1">
      <c r="B41" s="191"/>
      <c r="C41" s="41">
        <f>'Baseline Data'!A40</f>
        <v>2044</v>
      </c>
      <c r="D41" s="331">
        <f>IF(D$6&lt;(D$3+D$4*('Baseline Data'!P40)+D$10*(IF(D$5=0,0,POWER(1+D$5,$C42-$C$10)))),D$6,(IF(D$7&gt;(D$3+D$4*('Baseline Data'!P40)+D$10*(IF(D$5=0,0,POWER(1+D$5,$C42-$C$10)))),D$7,(D$3+D$4*('Baseline Data'!P40)+D$10*(IF(D$5=0,0,POWER(1+D$5,$C42-$C$10)))))))</f>
        <v>34000</v>
      </c>
      <c r="E41" s="332">
        <f>IF(E$6&lt;(E$3+E$4*('Baseline Data'!R40)+E$10*(IF(E$5=0,0,POWER(1+E$5,$C42-$C$10)))),E$6,(IF(E$7&gt;(E$3+E$4*('Baseline Data'!R40)+E$10*(IF(E$5=0,0,POWER(1+E$5,$C42-$C$10)))),E$7,(E$3+E$4*('Baseline Data'!R40)+E$10*(IF(E$5=0,0,POWER(1+E$5,$C42-$C$10)))))))</f>
        <v>1.9058823529411764</v>
      </c>
      <c r="F41" s="294">
        <f>(IF(F$6&lt;(F$3+F$4*('Baseline Data'!T40)+F$10*(IF(F$5=0,0,POWER(1+F$5,$C41-$C$10)))),F$6,(IF(F$7&gt;(F$3+F$4*('Baseline Data'!T40)+F$10*(IF(F$5=0,0,POWER(1+F$5,$C41-$C$10)))),F$7,(F$3+F$4*('Baseline Data'!T40)+F$10*(IF(F$5=0,0,POWER(1+F$5,$C41-$C$10))))))))</f>
        <v>0.05338119125023904</v>
      </c>
      <c r="G41" s="20">
        <f>IF(G$6&lt;(G$3+G$4*('Baseline Data'!B40)+G$10*(IF(G$5=0,0,POWER(1+G$5,$C42-$C$10)))),G$6,(IF(G$7&gt;(G$3+G$4*('Baseline Data'!B40)+G$10*(IF(G$5=0,0,POWER(1+G$5,$C42-$C$10)))),G$7,(G$3+G$4*('Baseline Data'!B40)+G$10*(IF(G$5=0,0,POWER(1+G$5,$C42-$C$10)))))))</f>
        <v>0.203</v>
      </c>
      <c r="H41" s="20">
        <f>IF(H$6&lt;(H$3+H$4*('Baseline Data'!C40)+H$10*(IF(H$5=0,0,POWER(1+H$5,$C42-$C$10)))),H$6,(IF(H$7&gt;(H$3+H$4*('Baseline Data'!C40)+H$10*(IF(H$5=0,0,POWER(1+H$5,$C42-$C$10)))),H$7,(H$3+H$4*('Baseline Data'!C40)+H$10*(IF(H$5=0,0,POWER(1+H$5,$C42-$C$10)))))))</f>
        <v>0.061</v>
      </c>
      <c r="I41" s="20">
        <f>IF(I$6&lt;(I$3+I$4*('Baseline Data'!D40)+I$10*(IF(I$5=0,0,POWER(1+I$5,$C42-$C$10)))),I$6,(IF(I$7&gt;(I$3+I$4*('Baseline Data'!D40)+I$10*(IF(I$5=0,0,POWER(1+I$5,$C42-$C$10)))),I$7,(I$3+I$4*('Baseline Data'!D40)+I$10*(IF(I$5=0,0,POWER(1+I$5,$C42-$C$10)))))))</f>
        <v>0.054000000000000006</v>
      </c>
      <c r="J41" s="20">
        <f>IF(J$6&lt;(J$3+J$4*('Baseline Data'!E40)+J$10*(IF(J$5=0,0,POWER(1+J$5,$C42-$C$10)))),J$6,(IF(J$7&gt;(J$3+J$4*('Baseline Data'!E40)+J$10*(IF(J$5=0,0,POWER(1+J$5,$C42-$C$10)))),J$7,(J$3+J$4*('Baseline Data'!E40)+J$10*(IF(J$5=0,0,POWER(1+J$5,$C42-$C$10)))))))</f>
        <v>0.034</v>
      </c>
      <c r="K41" s="20">
        <f>IF(K$6&lt;(K$3+K$4*('Baseline Data'!F40)+K$10*(IF(K$5=0,0,POWER(1+K$5,$C42-$C$10)))),K$6,(IF(K$7&gt;(K$3+K$4*('Baseline Data'!F40)+K$10*(IF(K$5=0,0,POWER(1+K$5,$C42-$C$10)))),K$7,(K$3+K$4*('Baseline Data'!F40)+K$10*(IF(K$5=0,0,POWER(1+K$5,$C42-$C$10)))))))</f>
        <v>0.069</v>
      </c>
      <c r="L41" s="228">
        <f t="shared" si="6"/>
        <v>0.024108433734939757</v>
      </c>
      <c r="M41" s="635">
        <f>'Baseline Data'!A40</f>
        <v>2044</v>
      </c>
      <c r="N41" s="652">
        <f t="shared" si="2"/>
        <v>64799.99999999999</v>
      </c>
      <c r="O41" s="653">
        <f t="shared" si="3"/>
        <v>0.056</v>
      </c>
      <c r="P41" s="640">
        <f t="shared" si="4"/>
        <v>1.1275586419753088</v>
      </c>
      <c r="Q41" s="24">
        <f t="shared" si="0"/>
        <v>0.274</v>
      </c>
      <c r="R41" s="19">
        <f t="shared" si="1"/>
        <v>-0.07100000000000001</v>
      </c>
      <c r="S41" s="221">
        <f t="shared" si="5"/>
        <v>0.044891566265060245</v>
      </c>
      <c r="T41" s="81"/>
      <c r="U41" s="679"/>
    </row>
    <row r="42" spans="2:21" ht="18" customHeight="1">
      <c r="B42" s="191"/>
      <c r="C42" s="41">
        <f>'Baseline Data'!A41</f>
        <v>2045</v>
      </c>
      <c r="D42" s="331">
        <f>IF(D$6&lt;(D$3+D$4*('Baseline Data'!P41)+D$10*(IF(D$5=0,0,POWER(1+D$5,$C43-$C$10)))),D$6,(IF(D$7&gt;(D$3+D$4*('Baseline Data'!P41)+D$10*(IF(D$5=0,0,POWER(1+D$5,$C43-$C$10)))),D$7,(D$3+D$4*('Baseline Data'!P41)+D$10*(IF(D$5=0,0,POWER(1+D$5,$C43-$C$10)))))))</f>
        <v>34800</v>
      </c>
      <c r="E42" s="332">
        <f>IF(E$6&lt;(E$3+E$4*('Baseline Data'!R41)+E$10*(IF(E$5=0,0,POWER(1+E$5,$C43-$C$10)))),E$6,(IF(E$7&gt;(E$3+E$4*('Baseline Data'!R41)+E$10*(IF(E$5=0,0,POWER(1+E$5,$C43-$C$10)))),E$7,(E$3+E$4*('Baseline Data'!R41)+E$10*(IF(E$5=0,0,POWER(1+E$5,$C43-$C$10)))))))</f>
        <v>1.9454022988505748</v>
      </c>
      <c r="F42" s="294">
        <f>(IF(F$6&lt;(F$3+F$4*('Baseline Data'!T41)+F$10*(IF(F$5=0,0,POWER(1+F$5,$C42-$C$10)))),F$6,(IF(F$7&gt;(F$3+F$4*('Baseline Data'!T41)+F$10*(IF(F$5=0,0,POWER(1+F$5,$C42-$C$10)))),F$7,(F$3+F$4*('Baseline Data'!T41)+F$10*(IF(F$5=0,0,POWER(1+F$5,$C42-$C$10))))))))</f>
        <v>0.0531588235051018</v>
      </c>
      <c r="G42" s="20">
        <f>IF(G$6&lt;(G$3+G$4*('Baseline Data'!B41)+G$10*(IF(G$5=0,0,POWER(1+G$5,$C43-$C$10)))),G$6,(IF(G$7&gt;(G$3+G$4*('Baseline Data'!B41)+G$10*(IF(G$5=0,0,POWER(1+G$5,$C43-$C$10)))),G$7,(G$3+G$4*('Baseline Data'!B41)+G$10*(IF(G$5=0,0,POWER(1+G$5,$C43-$C$10)))))))</f>
        <v>0.204</v>
      </c>
      <c r="H42" s="20">
        <f>IF(H$6&lt;(H$3+H$4*('Baseline Data'!C41)+H$10*(IF(H$5=0,0,POWER(1+H$5,$C43-$C$10)))),H$6,(IF(H$7&gt;(H$3+H$4*('Baseline Data'!C41)+H$10*(IF(H$5=0,0,POWER(1+H$5,$C43-$C$10)))),H$7,(H$3+H$4*('Baseline Data'!C41)+H$10*(IF(H$5=0,0,POWER(1+H$5,$C43-$C$10)))))))</f>
        <v>0.061</v>
      </c>
      <c r="I42" s="20">
        <f>IF(I$6&lt;(I$3+I$4*('Baseline Data'!D41)+I$10*(IF(I$5=0,0,POWER(1+I$5,$C43-$C$10)))),I$6,(IF(I$7&gt;(I$3+I$4*('Baseline Data'!D41)+I$10*(IF(I$5=0,0,POWER(1+I$5,$C43-$C$10)))),I$7,(I$3+I$4*('Baseline Data'!D41)+I$10*(IF(I$5=0,0,POWER(1+I$5,$C43-$C$10)))))))</f>
        <v>0.054000000000000006</v>
      </c>
      <c r="J42" s="20">
        <f>IF(J$6&lt;(J$3+J$4*('Baseline Data'!E41)+J$10*(IF(J$5=0,0,POWER(1+J$5,$C43-$C$10)))),J$6,(IF(J$7&gt;(J$3+J$4*('Baseline Data'!E41)+J$10*(IF(J$5=0,0,POWER(1+J$5,$C43-$C$10)))),J$7,(J$3+J$4*('Baseline Data'!E41)+J$10*(IF(J$5=0,0,POWER(1+J$5,$C43-$C$10)))))))</f>
        <v>0.034</v>
      </c>
      <c r="K42" s="20">
        <f>IF(K$6&lt;(K$3+K$4*('Baseline Data'!F41)+K$10*(IF(K$5=0,0,POWER(1+K$5,$C43-$C$10)))),K$6,(IF(K$7&gt;(K$3+K$4*('Baseline Data'!F41)+K$10*(IF(K$5=0,0,POWER(1+K$5,$C43-$C$10)))),K$7,(K$3+K$4*('Baseline Data'!F41)+K$10*(IF(K$5=0,0,POWER(1+K$5,$C43-$C$10)))))))</f>
        <v>0.069</v>
      </c>
      <c r="L42" s="228">
        <f t="shared" si="6"/>
        <v>0.024108433734939757</v>
      </c>
      <c r="M42" s="635">
        <f>'Baseline Data'!A41</f>
        <v>2045</v>
      </c>
      <c r="N42" s="652">
        <f t="shared" si="2"/>
        <v>67700</v>
      </c>
      <c r="O42" s="653">
        <f t="shared" si="3"/>
        <v>0.057</v>
      </c>
      <c r="P42" s="640">
        <f t="shared" si="4"/>
        <v>1.150258493353028</v>
      </c>
      <c r="Q42" s="24">
        <f aca="true" t="shared" si="7" ref="Q42:Q73">O42+SUM(H42:K42)</f>
        <v>0.275</v>
      </c>
      <c r="R42" s="19">
        <f aca="true" t="shared" si="8" ref="R42:R73">G42-Q42</f>
        <v>-0.07100000000000004</v>
      </c>
      <c r="S42" s="221">
        <f t="shared" si="5"/>
        <v>0.044891566265060245</v>
      </c>
      <c r="T42" s="81"/>
      <c r="U42" s="679"/>
    </row>
    <row r="43" spans="2:21" ht="18" customHeight="1">
      <c r="B43" s="191"/>
      <c r="C43" s="41">
        <f>'Baseline Data'!A42</f>
        <v>2046</v>
      </c>
      <c r="D43" s="331">
        <f>IF(D$6&lt;(D$3+D$4*('Baseline Data'!P42)+D$10*(IF(D$5=0,0,POWER(1+D$5,$C44-$C$10)))),D$6,(IF(D$7&gt;(D$3+D$4*('Baseline Data'!P42)+D$10*(IF(D$5=0,0,POWER(1+D$5,$C44-$C$10)))),D$7,(D$3+D$4*('Baseline Data'!P42)+D$10*(IF(D$5=0,0,POWER(1+D$5,$C44-$C$10)))))))</f>
        <v>35600</v>
      </c>
      <c r="E43" s="332">
        <f>IF(E$6&lt;(E$3+E$4*('Baseline Data'!R42)+E$10*(IF(E$5=0,0,POWER(1+E$5,$C44-$C$10)))),E$6,(IF(E$7&gt;(E$3+E$4*('Baseline Data'!R42)+E$10*(IF(E$5=0,0,POWER(1+E$5,$C44-$C$10)))),E$7,(E$3+E$4*('Baseline Data'!R42)+E$10*(IF(E$5=0,0,POWER(1+E$5,$C44-$C$10)))))))</f>
        <v>1.9887640449438202</v>
      </c>
      <c r="F43" s="294">
        <f>(IF(F$6&lt;(F$3+F$4*('Baseline Data'!T42)+F$10*(IF(F$5=0,0,POWER(1+F$5,$C43-$C$10)))),F$6,(IF(F$7&gt;(F$3+F$4*('Baseline Data'!T42)+F$10*(IF(F$5=0,0,POWER(1+F$5,$C43-$C$10)))),F$7,(F$3+F$4*('Baseline Data'!T42)+F$10*(IF(F$5=0,0,POWER(1+F$5,$C43-$C$10))))))))</f>
        <v>0.053094393049009904</v>
      </c>
      <c r="G43" s="20">
        <f>IF(G$6&lt;(G$3+G$4*('Baseline Data'!B42)+G$10*(IF(G$5=0,0,POWER(1+G$5,$C44-$C$10)))),G$6,(IF(G$7&gt;(G$3+G$4*('Baseline Data'!B42)+G$10*(IF(G$5=0,0,POWER(1+G$5,$C44-$C$10)))),G$7,(G$3+G$4*('Baseline Data'!B42)+G$10*(IF(G$5=0,0,POWER(1+G$5,$C44-$C$10)))))))</f>
        <v>0.205</v>
      </c>
      <c r="H43" s="20">
        <f>IF(H$6&lt;(H$3+H$4*('Baseline Data'!C42)+H$10*(IF(H$5=0,0,POWER(1+H$5,$C44-$C$10)))),H$6,(IF(H$7&gt;(H$3+H$4*('Baseline Data'!C42)+H$10*(IF(H$5=0,0,POWER(1+H$5,$C44-$C$10)))),H$7,(H$3+H$4*('Baseline Data'!C42)+H$10*(IF(H$5=0,0,POWER(1+H$5,$C44-$C$10)))))))</f>
        <v>0.061</v>
      </c>
      <c r="I43" s="20">
        <f>IF(I$6&lt;(I$3+I$4*('Baseline Data'!D42)+I$10*(IF(I$5=0,0,POWER(1+I$5,$C44-$C$10)))),I$6,(IF(I$7&gt;(I$3+I$4*('Baseline Data'!D42)+I$10*(IF(I$5=0,0,POWER(1+I$5,$C44-$C$10)))),I$7,(I$3+I$4*('Baseline Data'!D42)+I$10*(IF(I$5=0,0,POWER(1+I$5,$C44-$C$10)))))))</f>
        <v>0.055</v>
      </c>
      <c r="J43" s="20">
        <f>IF(J$6&lt;(J$3+J$4*('Baseline Data'!E42)+J$10*(IF(J$5=0,0,POWER(1+J$5,$C44-$C$10)))),J$6,(IF(J$7&gt;(J$3+J$4*('Baseline Data'!E42)+J$10*(IF(J$5=0,0,POWER(1+J$5,$C44-$C$10)))),J$7,(J$3+J$4*('Baseline Data'!E42)+J$10*(IF(J$5=0,0,POWER(1+J$5,$C44-$C$10)))))))</f>
        <v>0.035</v>
      </c>
      <c r="K43" s="20">
        <f>IF(K$6&lt;(K$3+K$4*('Baseline Data'!F42)+K$10*(IF(K$5=0,0,POWER(1+K$5,$C44-$C$10)))),K$6,(IF(K$7&gt;(K$3+K$4*('Baseline Data'!F42)+K$10*(IF(K$5=0,0,POWER(1+K$5,$C44-$C$10)))),K$7,(K$3+K$4*('Baseline Data'!F42)+K$10*(IF(K$5=0,0,POWER(1+K$5,$C44-$C$10)))))))</f>
        <v>0.069</v>
      </c>
      <c r="L43" s="228">
        <f t="shared" si="6"/>
        <v>0.024108433734939757</v>
      </c>
      <c r="M43" s="635">
        <f>'Baseline Data'!A42</f>
        <v>2046</v>
      </c>
      <c r="N43" s="652">
        <f t="shared" si="2"/>
        <v>70800</v>
      </c>
      <c r="O43" s="653">
        <f aca="true" t="shared" si="9" ref="O43:O74">F43*(P42*N42+N43*(G43-SUM(H43:K43))/2)/N43</f>
        <v>0.057999999999999996</v>
      </c>
      <c r="P43" s="640">
        <f t="shared" si="4"/>
        <v>1.1728940677966102</v>
      </c>
      <c r="Q43" s="24">
        <f t="shared" si="7"/>
        <v>0.278</v>
      </c>
      <c r="R43" s="19">
        <f t="shared" si="8"/>
        <v>-0.07300000000000004</v>
      </c>
      <c r="S43" s="221">
        <f t="shared" si="5"/>
        <v>0.044891566265060245</v>
      </c>
      <c r="T43" s="81"/>
      <c r="U43" s="679"/>
    </row>
    <row r="44" spans="2:21" ht="18" customHeight="1">
      <c r="B44" s="191"/>
      <c r="C44" s="41">
        <f>'Baseline Data'!A43</f>
        <v>2047</v>
      </c>
      <c r="D44" s="331">
        <f>IF(D$6&lt;(D$3+D$4*('Baseline Data'!P43)+D$10*(IF(D$5=0,0,POWER(1+D$5,$C45-$C$10)))),D$6,(IF(D$7&gt;(D$3+D$4*('Baseline Data'!P43)+D$10*(IF(D$5=0,0,POWER(1+D$5,$C45-$C$10)))),D$7,(D$3+D$4*('Baseline Data'!P43)+D$10*(IF(D$5=0,0,POWER(1+D$5,$C45-$C$10)))))))</f>
        <v>36300</v>
      </c>
      <c r="E44" s="332">
        <f>IF(E$6&lt;(E$3+E$4*('Baseline Data'!R43)+E$10*(IF(E$5=0,0,POWER(1+E$5,$C45-$C$10)))),E$6,(IF(E$7&gt;(E$3+E$4*('Baseline Data'!R43)+E$10*(IF(E$5=0,0,POWER(1+E$5,$C45-$C$10)))),E$7,(E$3+E$4*('Baseline Data'!R43)+E$10*(IF(E$5=0,0,POWER(1+E$5,$C45-$C$10)))))))</f>
        <v>2.0358126721763083</v>
      </c>
      <c r="F44" s="294">
        <f>(IF(F$6&lt;(F$3+F$4*('Baseline Data'!T43)+F$10*(IF(F$5=0,0,POWER(1+F$5,$C44-$C$10)))),F$6,(IF(F$7&gt;(F$3+F$4*('Baseline Data'!T43)+F$10*(IF(F$5=0,0,POWER(1+F$5,$C44-$C$10)))),F$7,(F$3+F$4*('Baseline Data'!T43)+F$10*(IF(F$5=0,0,POWER(1+F$5,$C44-$C$10))))))))</f>
        <v>0.05285825039567009</v>
      </c>
      <c r="G44" s="20">
        <f>IF(G$6&lt;(G$3+G$4*('Baseline Data'!B43)+G$10*(IF(G$5=0,0,POWER(1+G$5,$C45-$C$10)))),G$6,(IF(G$7&gt;(G$3+G$4*('Baseline Data'!B43)+G$10*(IF(G$5=0,0,POWER(1+G$5,$C45-$C$10)))),G$7,(G$3+G$4*('Baseline Data'!B43)+G$10*(IF(G$5=0,0,POWER(1+G$5,$C45-$C$10)))))))</f>
        <v>0.205</v>
      </c>
      <c r="H44" s="20">
        <f>IF(H$6&lt;(H$3+H$4*('Baseline Data'!C43)+H$10*(IF(H$5=0,0,POWER(1+H$5,$C45-$C$10)))),H$6,(IF(H$7&gt;(H$3+H$4*('Baseline Data'!C43)+H$10*(IF(H$5=0,0,POWER(1+H$5,$C45-$C$10)))),H$7,(H$3+H$4*('Baseline Data'!C43)+H$10*(IF(H$5=0,0,POWER(1+H$5,$C45-$C$10)))))))</f>
        <v>0.061</v>
      </c>
      <c r="I44" s="20">
        <f>IF(I$6&lt;(I$3+I$4*('Baseline Data'!D43)+I$10*(IF(I$5=0,0,POWER(1+I$5,$C45-$C$10)))),I$6,(IF(I$7&gt;(I$3+I$4*('Baseline Data'!D43)+I$10*(IF(I$5=0,0,POWER(1+I$5,$C45-$C$10)))),I$7,(I$3+I$4*('Baseline Data'!D43)+I$10*(IF(I$5=0,0,POWER(1+I$5,$C45-$C$10)))))))</f>
        <v>0.055999999999999994</v>
      </c>
      <c r="J44" s="20">
        <f>IF(J$6&lt;(J$3+J$4*('Baseline Data'!E43)+J$10*(IF(J$5=0,0,POWER(1+J$5,$C45-$C$10)))),J$6,(IF(J$7&gt;(J$3+J$4*('Baseline Data'!E43)+J$10*(IF(J$5=0,0,POWER(1+J$5,$C45-$C$10)))),J$7,(J$3+J$4*('Baseline Data'!E43)+J$10*(IF(J$5=0,0,POWER(1+J$5,$C45-$C$10)))))))</f>
        <v>0.035</v>
      </c>
      <c r="K44" s="20">
        <f>IF(K$6&lt;(K$3+K$4*('Baseline Data'!F43)+K$10*(IF(K$5=0,0,POWER(1+K$5,$C45-$C$10)))),K$6,(IF(K$7&gt;(K$3+K$4*('Baseline Data'!F43)+K$10*(IF(K$5=0,0,POWER(1+K$5,$C45-$C$10)))),K$7,(K$3+K$4*('Baseline Data'!F43)+K$10*(IF(K$5=0,0,POWER(1+K$5,$C45-$C$10)))))))</f>
        <v>0.068</v>
      </c>
      <c r="L44" s="228">
        <f t="shared" si="6"/>
        <v>0.023759036144578312</v>
      </c>
      <c r="M44" s="635">
        <f>'Baseline Data'!A43</f>
        <v>2047</v>
      </c>
      <c r="N44" s="652">
        <f t="shared" si="2"/>
        <v>73900</v>
      </c>
      <c r="O44" s="653">
        <f t="shared" si="9"/>
        <v>0.059000000000000004</v>
      </c>
      <c r="P44" s="640">
        <f t="shared" si="4"/>
        <v>1.1976928281461436</v>
      </c>
      <c r="Q44" s="24">
        <f t="shared" si="7"/>
        <v>0.279</v>
      </c>
      <c r="R44" s="19">
        <f t="shared" si="8"/>
        <v>-0.07400000000000004</v>
      </c>
      <c r="S44" s="221">
        <f t="shared" si="5"/>
        <v>0.04424096385542169</v>
      </c>
      <c r="T44" s="81"/>
      <c r="U44" s="679"/>
    </row>
    <row r="45" spans="2:21" ht="18" customHeight="1" thickBot="1">
      <c r="B45" s="191"/>
      <c r="C45" s="44">
        <f>'Baseline Data'!A44</f>
        <v>2048</v>
      </c>
      <c r="D45" s="342">
        <f>IF(D$6&lt;(D$3+D$4*('Baseline Data'!P44)+D$10*(IF(D$5=0,0,POWER(1+D$5,$C46-$C$10)))),D$6,(IF(D$7&gt;(D$3+D$4*('Baseline Data'!P44)+D$10*(IF(D$5=0,0,POWER(1+D$5,$C46-$C$10)))),D$7,(D$3+D$4*('Baseline Data'!P44)+D$10*(IF(D$5=0,0,POWER(1+D$5,$C46-$C$10)))))))</f>
        <v>37100</v>
      </c>
      <c r="E45" s="334">
        <f>IF(E$6&lt;(E$3+E$4*('Baseline Data'!R44)+E$10*(IF(E$5=0,0,POWER(1+E$5,$C46-$C$10)))),E$6,(IF(E$7&gt;(E$3+E$4*('Baseline Data'!R44)+E$10*(IF(E$5=0,0,POWER(1+E$5,$C46-$C$10)))),E$7,(E$3+E$4*('Baseline Data'!R44)+E$10*(IF(E$5=0,0,POWER(1+E$5,$C46-$C$10)))))))</f>
        <v>2.078167115902965</v>
      </c>
      <c r="F45" s="295">
        <f>(IF(F$6&lt;(F$3+F$4*('Baseline Data'!T44)+F$10*(IF(F$5=0,0,POWER(1+F$5,$C45-$C$10)))),F$6,(IF(F$7&gt;(F$3+F$4*('Baseline Data'!T44)+F$10*(IF(F$5=0,0,POWER(1+F$5,$C45-$C$10)))),F$7,(F$3+F$4*('Baseline Data'!T44)+F$10*(IF(F$5=0,0,POWER(1+F$5,$C45-$C$10))))))))</f>
        <v>0.05260928282038523</v>
      </c>
      <c r="G45" s="27">
        <f>IF(G$6&lt;(G$3+G$4*('Baseline Data'!B44)+G$10*(IF(G$5=0,0,POWER(1+G$5,$C46-$C$10)))),G$6,(IF(G$7&gt;(G$3+G$4*('Baseline Data'!B44)+G$10*(IF(G$5=0,0,POWER(1+G$5,$C46-$C$10)))),G$7,(G$3+G$4*('Baseline Data'!B44)+G$10*(IF(G$5=0,0,POWER(1+G$5,$C46-$C$10)))))))</f>
        <v>0.207</v>
      </c>
      <c r="H45" s="27">
        <f>IF(H$6&lt;(H$3+H$4*('Baseline Data'!C44)+H$10*(IF(H$5=0,0,POWER(1+H$5,$C46-$C$10)))),H$6,(IF(H$7&gt;(H$3+H$4*('Baseline Data'!C44)+H$10*(IF(H$5=0,0,POWER(1+H$5,$C46-$C$10)))),H$7,(H$3+H$4*('Baseline Data'!C44)+H$10*(IF(H$5=0,0,POWER(1+H$5,$C46-$C$10)))))))</f>
        <v>0.061</v>
      </c>
      <c r="I45" s="27">
        <f>IF(I$6&lt;(I$3+I$4*('Baseline Data'!D44)+I$10*(IF(I$5=0,0,POWER(1+I$5,$C46-$C$10)))),I$6,(IF(I$7&gt;(I$3+I$4*('Baseline Data'!D44)+I$10*(IF(I$5=0,0,POWER(1+I$5,$C46-$C$10)))),I$7,(I$3+I$4*('Baseline Data'!D44)+I$10*(IF(I$5=0,0,POWER(1+I$5,$C46-$C$10)))))))</f>
        <v>0.057</v>
      </c>
      <c r="J45" s="27">
        <f>IF(J$6&lt;(J$3+J$4*('Baseline Data'!E44)+J$10*(IF(J$5=0,0,POWER(1+J$5,$C46-$C$10)))),J$6,(IF(J$7&gt;(J$3+J$4*('Baseline Data'!E44)+J$10*(IF(J$5=0,0,POWER(1+J$5,$C46-$C$10)))),J$7,(J$3+J$4*('Baseline Data'!E44)+J$10*(IF(J$5=0,0,POWER(1+J$5,$C46-$C$10)))))))</f>
        <v>0.036000000000000004</v>
      </c>
      <c r="K45" s="27">
        <f>IF(K$6&lt;(K$3+K$4*('Baseline Data'!F44)+K$10*(IF(K$5=0,0,POWER(1+K$5,$C46-$C$10)))),K$6,(IF(K$7&gt;(K$3+K$4*('Baseline Data'!F44)+K$10*(IF(K$5=0,0,POWER(1+K$5,$C46-$C$10)))),K$7,(K$3+K$4*('Baseline Data'!F44)+K$10*(IF(K$5=0,0,POWER(1+K$5,$C46-$C$10)))))))</f>
        <v>0.068</v>
      </c>
      <c r="L45" s="229">
        <f t="shared" si="6"/>
        <v>0.023759036144578312</v>
      </c>
      <c r="M45" s="636">
        <f>'Baseline Data'!A44</f>
        <v>2048</v>
      </c>
      <c r="N45" s="654">
        <f t="shared" si="2"/>
        <v>77100</v>
      </c>
      <c r="O45" s="655">
        <f t="shared" si="9"/>
        <v>0.06</v>
      </c>
      <c r="P45" s="641">
        <f t="shared" si="4"/>
        <v>1.2229831387808043</v>
      </c>
      <c r="Q45" s="25">
        <f t="shared" si="7"/>
        <v>0.28200000000000003</v>
      </c>
      <c r="R45" s="22">
        <f t="shared" si="8"/>
        <v>-0.07500000000000004</v>
      </c>
      <c r="S45" s="222">
        <f t="shared" si="5"/>
        <v>0.04424096385542169</v>
      </c>
      <c r="T45" s="81"/>
      <c r="U45" s="679"/>
    </row>
    <row r="46" spans="2:21" ht="18" customHeight="1" thickBot="1">
      <c r="B46" s="190"/>
      <c r="C46" s="65">
        <f>'Baseline Data'!A45</f>
        <v>2049</v>
      </c>
      <c r="D46" s="351">
        <f>IF(D$6&lt;(D$3+D$4*('Baseline Data'!P45)+D$10*(IF(D$5=0,0,POWER(1+D$5,$C47-$C$10)))),D$6,(IF(D$7&gt;(D$3+D$4*('Baseline Data'!P45)+D$10*(IF(D$5=0,0,POWER(1+D$5,$C47-$C$10)))),D$7,(D$3+D$4*('Baseline Data'!P45)+D$10*(IF(D$5=0,0,POWER(1+D$5,$C47-$C$10)))))))</f>
        <v>37900</v>
      </c>
      <c r="E46" s="335">
        <f>IF(E$6&lt;(E$3+E$4*('Baseline Data'!R45)+E$10*(IF(E$5=0,0,POWER(1+E$5,$C47-$C$10)))),E$6,(IF(E$7&gt;(E$3+E$4*('Baseline Data'!R45)+E$10*(IF(E$5=0,0,POWER(1+E$5,$C47-$C$10)))),E$7,(E$3+E$4*('Baseline Data'!R45)+E$10*(IF(E$5=0,0,POWER(1+E$5,$C47-$C$10)))))))</f>
        <v>2.1213720316622693</v>
      </c>
      <c r="F46" s="293">
        <f>(IF(F$6&lt;(F$3+F$4*('Baseline Data'!T45)+F$10*(IF(F$5=0,0,POWER(1+F$5,$C46-$C$10)))),F$6,(IF(F$7&gt;(F$3+F$4*('Baseline Data'!T45)+F$10*(IF(F$5=0,0,POWER(1+F$5,$C46-$C$10)))),F$7,(F$3+F$4*('Baseline Data'!T45)+F$10*(IF(F$5=0,0,POWER(1+F$5,$C46-$C$10))))))))</f>
        <v>0.05325151748877773</v>
      </c>
      <c r="G46" s="62">
        <f>IF(G$6&lt;(G$3+G$4*('Baseline Data'!B45)+G$10*(IF(G$5=0,0,POWER(1+G$5,$C47-$C$10)))),G$6,(IF(G$7&gt;(G$3+G$4*('Baseline Data'!B45)+G$10*(IF(G$5=0,0,POWER(1+G$5,$C47-$C$10)))),G$7,(G$3+G$4*('Baseline Data'!B45)+G$10*(IF(G$5=0,0,POWER(1+G$5,$C47-$C$10)))))))</f>
        <v>0.207</v>
      </c>
      <c r="H46" s="63">
        <f>IF(H$6&lt;(H$3+H$4*('Baseline Data'!C45)+H$10*(IF(H$5=0,0,POWER(1+H$5,$C47-$C$10)))),H$6,(IF(H$7&gt;(H$3+H$4*('Baseline Data'!C45)+H$10*(IF(H$5=0,0,POWER(1+H$5,$C47-$C$10)))),H$7,(H$3+H$4*('Baseline Data'!C45)+H$10*(IF(H$5=0,0,POWER(1+H$5,$C47-$C$10)))))))</f>
        <v>0.062</v>
      </c>
      <c r="I46" s="63">
        <f>IF(I$6&lt;(I$3+I$4*('Baseline Data'!D45)+I$10*(IF(I$5=0,0,POWER(1+I$5,$C47-$C$10)))),I$6,(IF(I$7&gt;(I$3+I$4*('Baseline Data'!D45)+I$10*(IF(I$5=0,0,POWER(1+I$5,$C47-$C$10)))),I$7,(I$3+I$4*('Baseline Data'!D45)+I$10*(IF(I$5=0,0,POWER(1+I$5,$C47-$C$10)))))))</f>
        <v>0.057999999999999996</v>
      </c>
      <c r="J46" s="63">
        <f>IF(J$6&lt;(J$3+J$4*('Baseline Data'!E45)+J$10*(IF(J$5=0,0,POWER(1+J$5,$C47-$C$10)))),J$6,(IF(J$7&gt;(J$3+J$4*('Baseline Data'!E45)+J$10*(IF(J$5=0,0,POWER(1+J$5,$C47-$C$10)))),J$7,(J$3+J$4*('Baseline Data'!E45)+J$10*(IF(J$5=0,0,POWER(1+J$5,$C47-$C$10)))))))</f>
        <v>0.036000000000000004</v>
      </c>
      <c r="K46" s="63">
        <f>IF(K$6&lt;(K$3+K$4*('Baseline Data'!F45)+K$10*(IF(K$5=0,0,POWER(1+K$5,$C47-$C$10)))),K$6,(IF(K$7&gt;(K$3+K$4*('Baseline Data'!F45)+K$10*(IF(K$5=0,0,POWER(1+K$5,$C47-$C$10)))),K$7,(K$3+K$4*('Baseline Data'!F45)+K$10*(IF(K$5=0,0,POWER(1+K$5,$C47-$C$10)))))))</f>
        <v>0.068</v>
      </c>
      <c r="L46" s="63">
        <f t="shared" si="6"/>
        <v>0.023759036144578312</v>
      </c>
      <c r="M46" s="65">
        <f>'Baseline Data'!A45</f>
        <v>2049</v>
      </c>
      <c r="N46" s="656">
        <f t="shared" si="2"/>
        <v>80400</v>
      </c>
      <c r="O46" s="657">
        <f t="shared" si="9"/>
        <v>0.062</v>
      </c>
      <c r="P46" s="178">
        <f t="shared" si="4"/>
        <v>1.2517860696517416</v>
      </c>
      <c r="Q46" s="66">
        <f t="shared" si="7"/>
        <v>0.28600000000000003</v>
      </c>
      <c r="R46" s="63">
        <f t="shared" si="8"/>
        <v>-0.07900000000000004</v>
      </c>
      <c r="S46" s="64">
        <f t="shared" si="5"/>
        <v>0.04424096385542169</v>
      </c>
      <c r="T46" s="109"/>
      <c r="U46" s="679"/>
    </row>
    <row r="47" spans="2:21" ht="18" customHeight="1">
      <c r="B47" s="191"/>
      <c r="C47" s="48">
        <f>'Baseline Data'!A46</f>
        <v>2050</v>
      </c>
      <c r="D47" s="331">
        <f>IF(D$6&lt;(D$3+D$4*('Baseline Data'!P46)+D$10*(IF(D$5=0,0,POWER(1+D$5,$C48-$C$10)))),D$6,(IF(D$7&gt;(D$3+D$4*('Baseline Data'!P46)+D$10*(IF(D$5=0,0,POWER(1+D$5,$C48-$C$10)))),D$7,(D$3+D$4*('Baseline Data'!P46)+D$10*(IF(D$5=0,0,POWER(1+D$5,$C48-$C$10)))))))</f>
        <v>38700</v>
      </c>
      <c r="E47" s="332">
        <f>IF(E$6&lt;(E$3+E$4*('Baseline Data'!R46)+E$10*(IF(E$5=0,0,POWER(1+E$5,$C48-$C$10)))),E$6,(IF(E$7&gt;(E$3+E$4*('Baseline Data'!R46)+E$10*(IF(E$5=0,0,POWER(1+E$5,$C48-$C$10)))),E$7,(E$3+E$4*('Baseline Data'!R46)+E$10*(IF(E$5=0,0,POWER(1+E$5,$C48-$C$10)))))))</f>
        <v>2.1705426356589146</v>
      </c>
      <c r="F47" s="294">
        <f>(IF(F$6&lt;(F$3+F$4*('Baseline Data'!T46)+F$10*(IF(F$5=0,0,POWER(1+F$5,$C47-$C$10)))),F$6,(IF(F$7&gt;(F$3+F$4*('Baseline Data'!T46)+F$10*(IF(F$5=0,0,POWER(1+F$5,$C47-$C$10)))),F$7,(F$3+F$4*('Baseline Data'!T46)+F$10*(IF(F$5=0,0,POWER(1+F$5,$C47-$C$10))))))))</f>
        <v>0.05291280385867521</v>
      </c>
      <c r="G47" s="20">
        <f>IF(G$6&lt;(G$3+G$4*('Baseline Data'!B46)+G$10*(IF(G$5=0,0,POWER(1+G$5,$C48-$C$10)))),G$6,(IF(G$7&gt;(G$3+G$4*('Baseline Data'!B46)+G$10*(IF(G$5=0,0,POWER(1+G$5,$C48-$C$10)))),G$7,(G$3+G$4*('Baseline Data'!B46)+G$10*(IF(G$5=0,0,POWER(1+G$5,$C48-$C$10)))))))</f>
        <v>0.20800000000000002</v>
      </c>
      <c r="H47" s="20">
        <f>IF(H$6&lt;(H$3+H$4*('Baseline Data'!C46)+H$10*(IF(H$5=0,0,POWER(1+H$5,$C48-$C$10)))),H$6,(IF(H$7&gt;(H$3+H$4*('Baseline Data'!C46)+H$10*(IF(H$5=0,0,POWER(1+H$5,$C48-$C$10)))),H$7,(H$3+H$4*('Baseline Data'!C46)+H$10*(IF(H$5=0,0,POWER(1+H$5,$C48-$C$10)))))))</f>
        <v>0.061</v>
      </c>
      <c r="I47" s="20">
        <f>IF(I$6&lt;(I$3+I$4*('Baseline Data'!D46)+I$10*(IF(I$5=0,0,POWER(1+I$5,$C48-$C$10)))),I$6,(IF(I$7&gt;(I$3+I$4*('Baseline Data'!D46)+I$10*(IF(I$5=0,0,POWER(1+I$5,$C48-$C$10)))),I$7,(I$3+I$4*('Baseline Data'!D46)+I$10*(IF(I$5=0,0,POWER(1+I$5,$C48-$C$10)))))))</f>
        <v>0.057999999999999996</v>
      </c>
      <c r="J47" s="20">
        <f>IF(J$6&lt;(J$3+J$4*('Baseline Data'!E46)+J$10*(IF(J$5=0,0,POWER(1+J$5,$C48-$C$10)))),J$6,(IF(J$7&gt;(J$3+J$4*('Baseline Data'!E46)+J$10*(IF(J$5=0,0,POWER(1+J$5,$C48-$C$10)))),J$7,(J$3+J$4*('Baseline Data'!E46)+J$10*(IF(J$5=0,0,POWER(1+J$5,$C48-$C$10)))))))</f>
        <v>0.036000000000000004</v>
      </c>
      <c r="K47" s="20">
        <f>IF(K$6&lt;(K$3+K$4*('Baseline Data'!F46)+K$10*(IF(K$5=0,0,POWER(1+K$5,$C48-$C$10)))),K$6,(IF(K$7&gt;(K$3+K$4*('Baseline Data'!F46)+K$10*(IF(K$5=0,0,POWER(1+K$5,$C48-$C$10)))),K$7,(K$3+K$4*('Baseline Data'!F46)+K$10*(IF(K$5=0,0,POWER(1+K$5,$C48-$C$10)))))))</f>
        <v>0.068</v>
      </c>
      <c r="L47" s="228">
        <f t="shared" si="6"/>
        <v>0.023759036144578312</v>
      </c>
      <c r="M47" s="639">
        <f>'Baseline Data'!A46</f>
        <v>2050</v>
      </c>
      <c r="N47" s="646">
        <f t="shared" si="2"/>
        <v>84000</v>
      </c>
      <c r="O47" s="647">
        <f t="shared" si="9"/>
        <v>0.063</v>
      </c>
      <c r="P47" s="640">
        <f t="shared" si="4"/>
        <v>1.2761380952380954</v>
      </c>
      <c r="Q47" s="23">
        <f t="shared" si="7"/>
        <v>0.28600000000000003</v>
      </c>
      <c r="R47" s="21">
        <f t="shared" si="8"/>
        <v>-0.07800000000000001</v>
      </c>
      <c r="S47" s="220">
        <f t="shared" si="5"/>
        <v>0.04424096385542169</v>
      </c>
      <c r="T47" s="81"/>
      <c r="U47" s="679"/>
    </row>
    <row r="48" spans="2:21" ht="18" customHeight="1">
      <c r="B48" s="191"/>
      <c r="C48" s="41">
        <f>'Baseline Data'!A47</f>
        <v>2051</v>
      </c>
      <c r="D48" s="331">
        <f>IF(D$6&lt;(D$3+D$4*('Baseline Data'!P47)+D$10*(IF(D$5=0,0,POWER(1+D$5,$C49-$C$10)))),D$6,(IF(D$7&gt;(D$3+D$4*('Baseline Data'!P47)+D$10*(IF(D$5=0,0,POWER(1+D$5,$C49-$C$10)))),D$7,(D$3+D$4*('Baseline Data'!P47)+D$10*(IF(D$5=0,0,POWER(1+D$5,$C49-$C$10)))))))</f>
        <v>39600</v>
      </c>
      <c r="E48" s="332">
        <f>IF(E$6&lt;(E$3+E$4*('Baseline Data'!R47)+E$10*(IF(E$5=0,0,POWER(1+E$5,$C49-$C$10)))),E$6,(IF(E$7&gt;(E$3+E$4*('Baseline Data'!R47)+E$10*(IF(E$5=0,0,POWER(1+E$5,$C49-$C$10)))),E$7,(E$3+E$4*('Baseline Data'!R47)+E$10*(IF(E$5=0,0,POWER(1+E$5,$C49-$C$10)))))))</f>
        <v>2.217171717171717</v>
      </c>
      <c r="F48" s="294">
        <f>(IF(F$6&lt;(F$3+F$4*('Baseline Data'!T47)+F$10*(IF(F$5=0,0,POWER(1+F$5,$C48-$C$10)))),F$6,(IF(F$7&gt;(F$3+F$4*('Baseline Data'!T47)+F$10*(IF(F$5=0,0,POWER(1+F$5,$C48-$C$10)))),F$7,(F$3+F$4*('Baseline Data'!T47)+F$10*(IF(F$5=0,0,POWER(1+F$5,$C48-$C$10))))))))</f>
        <v>0.05274406755956375</v>
      </c>
      <c r="G48" s="20">
        <f>IF(G$6&lt;(G$3+G$4*('Baseline Data'!B47)+G$10*(IF(G$5=0,0,POWER(1+G$5,$C49-$C$10)))),G$6,(IF(G$7&gt;(G$3+G$4*('Baseline Data'!B47)+G$10*(IF(G$5=0,0,POWER(1+G$5,$C49-$C$10)))),G$7,(G$3+G$4*('Baseline Data'!B47)+G$10*(IF(G$5=0,0,POWER(1+G$5,$C49-$C$10)))))))</f>
        <v>0.209</v>
      </c>
      <c r="H48" s="20">
        <f>IF(H$6&lt;(H$3+H$4*('Baseline Data'!C47)+H$10*(IF(H$5=0,0,POWER(1+H$5,$C49-$C$10)))),H$6,(IF(H$7&gt;(H$3+H$4*('Baseline Data'!C47)+H$10*(IF(H$5=0,0,POWER(1+H$5,$C49-$C$10)))),H$7,(H$3+H$4*('Baseline Data'!C47)+H$10*(IF(H$5=0,0,POWER(1+H$5,$C49-$C$10)))))))</f>
        <v>0.061</v>
      </c>
      <c r="I48" s="20">
        <f>IF(I$6&lt;(I$3+I$4*('Baseline Data'!D47)+I$10*(IF(I$5=0,0,POWER(1+I$5,$C49-$C$10)))),I$6,(IF(I$7&gt;(I$3+I$4*('Baseline Data'!D47)+I$10*(IF(I$5=0,0,POWER(1+I$5,$C49-$C$10)))),I$7,(I$3+I$4*('Baseline Data'!D47)+I$10*(IF(I$5=0,0,POWER(1+I$5,$C49-$C$10)))))))</f>
        <v>0.059000000000000004</v>
      </c>
      <c r="J48" s="20">
        <f>IF(J$6&lt;(J$3+J$4*('Baseline Data'!E47)+J$10*(IF(J$5=0,0,POWER(1+J$5,$C49-$C$10)))),J$6,(IF(J$7&gt;(J$3+J$4*('Baseline Data'!E47)+J$10*(IF(J$5=0,0,POWER(1+J$5,$C49-$C$10)))),J$7,(J$3+J$4*('Baseline Data'!E47)+J$10*(IF(J$5=0,0,POWER(1+J$5,$C49-$C$10)))))))</f>
        <v>0.037000000000000005</v>
      </c>
      <c r="K48" s="20">
        <f>IF(K$6&lt;(K$3+K$4*('Baseline Data'!F47)+K$10*(IF(K$5=0,0,POWER(1+K$5,$C49-$C$10)))),K$6,(IF(K$7&gt;(K$3+K$4*('Baseline Data'!F47)+K$10*(IF(K$5=0,0,POWER(1+K$5,$C49-$C$10)))),K$7,(K$3+K$4*('Baseline Data'!F47)+K$10*(IF(K$5=0,0,POWER(1+K$5,$C49-$C$10)))))))</f>
        <v>0.067</v>
      </c>
      <c r="L48" s="228">
        <f t="shared" si="6"/>
        <v>0.023409638554216867</v>
      </c>
      <c r="M48" s="635">
        <f>'Baseline Data'!A47</f>
        <v>2051</v>
      </c>
      <c r="N48" s="648">
        <f t="shared" si="2"/>
        <v>87800</v>
      </c>
      <c r="O48" s="649">
        <f t="shared" si="9"/>
        <v>0.064</v>
      </c>
      <c r="P48" s="640">
        <f t="shared" si="4"/>
        <v>1.2999066059225515</v>
      </c>
      <c r="Q48" s="23">
        <f t="shared" si="7"/>
        <v>0.28800000000000003</v>
      </c>
      <c r="R48" s="21">
        <f t="shared" si="8"/>
        <v>-0.07900000000000004</v>
      </c>
      <c r="S48" s="220">
        <f t="shared" si="5"/>
        <v>0.04359036144578314</v>
      </c>
      <c r="T48" s="81"/>
      <c r="U48" s="679"/>
    </row>
    <row r="49" spans="2:21" ht="18" customHeight="1">
      <c r="B49" s="191"/>
      <c r="C49" s="41">
        <f>'Baseline Data'!A48</f>
        <v>2052</v>
      </c>
      <c r="D49" s="331">
        <f>IF(D$6&lt;(D$3+D$4*('Baseline Data'!P48)+D$10*(IF(D$5=0,0,POWER(1+D$5,$C50-$C$10)))),D$6,(IF(D$7&gt;(D$3+D$4*('Baseline Data'!P48)+D$10*(IF(D$5=0,0,POWER(1+D$5,$C50-$C$10)))),D$7,(D$3+D$4*('Baseline Data'!P48)+D$10*(IF(D$5=0,0,POWER(1+D$5,$C50-$C$10)))))))</f>
        <v>40400</v>
      </c>
      <c r="E49" s="332">
        <f>IF(E$6&lt;(E$3+E$4*('Baseline Data'!R48)+E$10*(IF(E$5=0,0,POWER(1+E$5,$C50-$C$10)))),E$6,(IF(E$7&gt;(E$3+E$4*('Baseline Data'!R48)+E$10*(IF(E$5=0,0,POWER(1+E$5,$C50-$C$10)))),E$7,(E$3+E$4*('Baseline Data'!R48)+E$10*(IF(E$5=0,0,POWER(1+E$5,$C50-$C$10)))))))</f>
        <v>2.267326732673267</v>
      </c>
      <c r="F49" s="294">
        <f>(IF(F$6&lt;(F$3+F$4*('Baseline Data'!T48)+F$10*(IF(F$5=0,0,POWER(1+F$5,$C49-$C$10)))),F$6,(IF(F$7&gt;(F$3+F$4*('Baseline Data'!T48)+F$10*(IF(F$5=0,0,POWER(1+F$5,$C49-$C$10)))),F$7,(F$3+F$4*('Baseline Data'!T48)+F$10*(IF(F$5=0,0,POWER(1+F$5,$C49-$C$10))))))))</f>
        <v>0.0524836748797653</v>
      </c>
      <c r="G49" s="20">
        <f>IF(G$6&lt;(G$3+G$4*('Baseline Data'!B48)+G$10*(IF(G$5=0,0,POWER(1+G$5,$C50-$C$10)))),G$6,(IF(G$7&gt;(G$3+G$4*('Baseline Data'!B48)+G$10*(IF(G$5=0,0,POWER(1+G$5,$C50-$C$10)))),G$7,(G$3+G$4*('Baseline Data'!B48)+G$10*(IF(G$5=0,0,POWER(1+G$5,$C50-$C$10)))))))</f>
        <v>0.21</v>
      </c>
      <c r="H49" s="20">
        <f>IF(H$6&lt;(H$3+H$4*('Baseline Data'!C48)+H$10*(IF(H$5=0,0,POWER(1+H$5,$C50-$C$10)))),H$6,(IF(H$7&gt;(H$3+H$4*('Baseline Data'!C48)+H$10*(IF(H$5=0,0,POWER(1+H$5,$C50-$C$10)))),H$7,(H$3+H$4*('Baseline Data'!C48)+H$10*(IF(H$5=0,0,POWER(1+H$5,$C50-$C$10)))))))</f>
        <v>0.061</v>
      </c>
      <c r="I49" s="20">
        <f>IF(I$6&lt;(I$3+I$4*('Baseline Data'!D48)+I$10*(IF(I$5=0,0,POWER(1+I$5,$C50-$C$10)))),I$6,(IF(I$7&gt;(I$3+I$4*('Baseline Data'!D48)+I$10*(IF(I$5=0,0,POWER(1+I$5,$C50-$C$10)))),I$7,(I$3+I$4*('Baseline Data'!D48)+I$10*(IF(I$5=0,0,POWER(1+I$5,$C50-$C$10)))))))</f>
        <v>0.06</v>
      </c>
      <c r="J49" s="20">
        <f>IF(J$6&lt;(J$3+J$4*('Baseline Data'!E48)+J$10*(IF(J$5=0,0,POWER(1+J$5,$C50-$C$10)))),J$6,(IF(J$7&gt;(J$3+J$4*('Baseline Data'!E48)+J$10*(IF(J$5=0,0,POWER(1+J$5,$C50-$C$10)))),J$7,(J$3+J$4*('Baseline Data'!E48)+J$10*(IF(J$5=0,0,POWER(1+J$5,$C50-$C$10)))))))</f>
        <v>0.037000000000000005</v>
      </c>
      <c r="K49" s="20">
        <f>IF(K$6&lt;(K$3+K$4*('Baseline Data'!F48)+K$10*(IF(K$5=0,0,POWER(1+K$5,$C50-$C$10)))),K$6,(IF(K$7&gt;(K$3+K$4*('Baseline Data'!F48)+K$10*(IF(K$5=0,0,POWER(1+K$5,$C50-$C$10)))),K$7,(K$3+K$4*('Baseline Data'!F48)+K$10*(IF(K$5=0,0,POWER(1+K$5,$C50-$C$10)))))))</f>
        <v>0.067</v>
      </c>
      <c r="L49" s="228">
        <f aca="true" t="shared" si="10" ref="L49:L80">IF(L$6&lt;(L$3+L$4*K49*($L$15/$K$15)+L$10*(IF(L$5=0,0,POWER(1+L$5,$C50-$C$10)))),L$6,(IF(L$7&gt;(L$3+L$4*K49*($L$15/$K$15)+L$10*(IF(L$5=0,0,POWER(1+L$5,$C50-$C$10)))),L$7,(L$3+L$4*K49*($L$15/$K$15)+L$10*(IF(L$5=0,0,POWER(1+L$5,$C50-$C$10)))))))</f>
        <v>0.023409638554216867</v>
      </c>
      <c r="M49" s="635">
        <f>'Baseline Data'!A48</f>
        <v>2052</v>
      </c>
      <c r="N49" s="648">
        <f t="shared" si="2"/>
        <v>91599.99999999999</v>
      </c>
      <c r="O49" s="649">
        <f t="shared" si="9"/>
        <v>0.06500000000000002</v>
      </c>
      <c r="P49" s="640">
        <f t="shared" si="4"/>
        <v>1.3259803493449787</v>
      </c>
      <c r="Q49" s="23">
        <f t="shared" si="7"/>
        <v>0.29000000000000004</v>
      </c>
      <c r="R49" s="21">
        <f t="shared" si="8"/>
        <v>-0.08000000000000004</v>
      </c>
      <c r="S49" s="220">
        <f t="shared" si="5"/>
        <v>0.04359036144578314</v>
      </c>
      <c r="T49" s="81"/>
      <c r="U49" s="679"/>
    </row>
    <row r="50" spans="2:21" ht="18" customHeight="1">
      <c r="B50" s="191"/>
      <c r="C50" s="41">
        <f>'Baseline Data'!A49</f>
        <v>2053</v>
      </c>
      <c r="D50" s="331">
        <f>IF(D$6&lt;(D$3+D$4*('Baseline Data'!P49)+D$10*(IF(D$5=0,0,POWER(1+D$5,$C51-$C$10)))),D$6,(IF(D$7&gt;(D$3+D$4*('Baseline Data'!P49)+D$10*(IF(D$5=0,0,POWER(1+D$5,$C51-$C$10)))),D$7,(D$3+D$4*('Baseline Data'!P49)+D$10*(IF(D$5=0,0,POWER(1+D$5,$C51-$C$10)))))))</f>
        <v>41200</v>
      </c>
      <c r="E50" s="332">
        <f>IF(E$6&lt;(E$3+E$4*('Baseline Data'!R49)+E$10*(IF(E$5=0,0,POWER(1+E$5,$C51-$C$10)))),E$6,(IF(E$7&gt;(E$3+E$4*('Baseline Data'!R49)+E$10*(IF(E$5=0,0,POWER(1+E$5,$C51-$C$10)))),E$7,(E$3+E$4*('Baseline Data'!R49)+E$10*(IF(E$5=0,0,POWER(1+E$5,$C51-$C$10)))))))</f>
        <v>2.3179611650485437</v>
      </c>
      <c r="F50" s="294">
        <f>(IF(F$6&lt;(F$3+F$4*('Baseline Data'!T49)+F$10*(IF(F$5=0,0,POWER(1+F$5,$C50-$C$10)))),F$6,(IF(F$7&gt;(F$3+F$4*('Baseline Data'!T49)+F$10*(IF(F$5=0,0,POWER(1+F$5,$C50-$C$10)))),F$7,(F$3+F$4*('Baseline Data'!T49)+F$10*(IF(F$5=0,0,POWER(1+F$5,$C50-$C$10))))))))</f>
        <v>0.053013443715522815</v>
      </c>
      <c r="G50" s="20">
        <f>IF(G$6&lt;(G$3+G$4*('Baseline Data'!B49)+G$10*(IF(G$5=0,0,POWER(1+G$5,$C51-$C$10)))),G$6,(IF(G$7&gt;(G$3+G$4*('Baseline Data'!B49)+G$10*(IF(G$5=0,0,POWER(1+G$5,$C51-$C$10)))),G$7,(G$3+G$4*('Baseline Data'!B49)+G$10*(IF(G$5=0,0,POWER(1+G$5,$C51-$C$10)))))))</f>
        <v>0.21100000000000002</v>
      </c>
      <c r="H50" s="20">
        <f>IF(H$6&lt;(H$3+H$4*('Baseline Data'!C49)+H$10*(IF(H$5=0,0,POWER(1+H$5,$C51-$C$10)))),H$6,(IF(H$7&gt;(H$3+H$4*('Baseline Data'!C49)+H$10*(IF(H$5=0,0,POWER(1+H$5,$C51-$C$10)))),H$7,(H$3+H$4*('Baseline Data'!C49)+H$10*(IF(H$5=0,0,POWER(1+H$5,$C51-$C$10)))))))</f>
        <v>0.062</v>
      </c>
      <c r="I50" s="20">
        <f>IF(I$6&lt;(I$3+I$4*('Baseline Data'!D49)+I$10*(IF(I$5=0,0,POWER(1+I$5,$C51-$C$10)))),I$6,(IF(I$7&gt;(I$3+I$4*('Baseline Data'!D49)+I$10*(IF(I$5=0,0,POWER(1+I$5,$C51-$C$10)))),I$7,(I$3+I$4*('Baseline Data'!D49)+I$10*(IF(I$5=0,0,POWER(1+I$5,$C51-$C$10)))))))</f>
        <v>0.061</v>
      </c>
      <c r="J50" s="20">
        <f>IF(J$6&lt;(J$3+J$4*('Baseline Data'!E49)+J$10*(IF(J$5=0,0,POWER(1+J$5,$C51-$C$10)))),J$6,(IF(J$7&gt;(J$3+J$4*('Baseline Data'!E49)+J$10*(IF(J$5=0,0,POWER(1+J$5,$C51-$C$10)))),J$7,(J$3+J$4*('Baseline Data'!E49)+J$10*(IF(J$5=0,0,POWER(1+J$5,$C51-$C$10)))))))</f>
        <v>0.037000000000000005</v>
      </c>
      <c r="K50" s="20">
        <f>IF(K$6&lt;(K$3+K$4*('Baseline Data'!F49)+K$10*(IF(K$5=0,0,POWER(1+K$5,$C51-$C$10)))),K$6,(IF(K$7&gt;(K$3+K$4*('Baseline Data'!F49)+K$10*(IF(K$5=0,0,POWER(1+K$5,$C51-$C$10)))),K$7,(K$3+K$4*('Baseline Data'!F49)+K$10*(IF(K$5=0,0,POWER(1+K$5,$C51-$C$10)))))))</f>
        <v>0.067</v>
      </c>
      <c r="L50" s="228">
        <f t="shared" si="10"/>
        <v>0.023409638554216867</v>
      </c>
      <c r="M50" s="635">
        <f>'Baseline Data'!A49</f>
        <v>2053</v>
      </c>
      <c r="N50" s="648">
        <f t="shared" si="2"/>
        <v>95500</v>
      </c>
      <c r="O50" s="649">
        <f t="shared" si="9"/>
        <v>0.067</v>
      </c>
      <c r="P50" s="640">
        <f t="shared" si="4"/>
        <v>1.3548303664921468</v>
      </c>
      <c r="Q50" s="23">
        <f t="shared" si="7"/>
        <v>0.29400000000000004</v>
      </c>
      <c r="R50" s="21">
        <f t="shared" si="8"/>
        <v>-0.08300000000000002</v>
      </c>
      <c r="S50" s="220">
        <f t="shared" si="5"/>
        <v>0.04359036144578314</v>
      </c>
      <c r="T50" s="81"/>
      <c r="U50" s="679"/>
    </row>
    <row r="51" spans="2:21" ht="18" customHeight="1">
      <c r="B51" s="191"/>
      <c r="C51" s="41">
        <f>'Baseline Data'!A50</f>
        <v>2054</v>
      </c>
      <c r="D51" s="331">
        <f>IF(D$6&lt;(D$3+D$4*('Baseline Data'!P50)+D$10*(IF(D$5=0,0,POWER(1+D$5,$C52-$C$10)))),D$6,(IF(D$7&gt;(D$3+D$4*('Baseline Data'!P50)+D$10*(IF(D$5=0,0,POWER(1+D$5,$C52-$C$10)))),D$7,(D$3+D$4*('Baseline Data'!P50)+D$10*(IF(D$5=0,0,POWER(1+D$5,$C52-$C$10)))))))</f>
        <v>42100</v>
      </c>
      <c r="E51" s="332">
        <f>IF(E$6&lt;(E$3+E$4*('Baseline Data'!R50)+E$10*(IF(E$5=0,0,POWER(1+E$5,$C52-$C$10)))),E$6,(IF(E$7&gt;(E$3+E$4*('Baseline Data'!R50)+E$10*(IF(E$5=0,0,POWER(1+E$5,$C52-$C$10)))),E$7,(E$3+E$4*('Baseline Data'!R50)+E$10*(IF(E$5=0,0,POWER(1+E$5,$C52-$C$10)))))))</f>
        <v>2.370546318289786</v>
      </c>
      <c r="F51" s="294">
        <f>(IF(F$6&lt;(F$3+F$4*('Baseline Data'!T50)+F$10*(IF(F$5=0,0,POWER(1+F$5,$C51-$C$10)))),F$6,(IF(F$7&gt;(F$3+F$4*('Baseline Data'!T50)+F$10*(IF(F$5=0,0,POWER(1+F$5,$C51-$C$10)))),F$7,(F$3+F$4*('Baseline Data'!T50)+F$10*(IF(F$5=0,0,POWER(1+F$5,$C51-$C$10))))))))</f>
        <v>0.05277634987428832</v>
      </c>
      <c r="G51" s="20">
        <f>IF(G$6&lt;(G$3+G$4*('Baseline Data'!B50)+G$10*(IF(G$5=0,0,POWER(1+G$5,$C52-$C$10)))),G$6,(IF(G$7&gt;(G$3+G$4*('Baseline Data'!B50)+G$10*(IF(G$5=0,0,POWER(1+G$5,$C52-$C$10)))),G$7,(G$3+G$4*('Baseline Data'!B50)+G$10*(IF(G$5=0,0,POWER(1+G$5,$C52-$C$10)))))))</f>
        <v>0.212</v>
      </c>
      <c r="H51" s="20">
        <f>IF(H$6&lt;(H$3+H$4*('Baseline Data'!C50)+H$10*(IF(H$5=0,0,POWER(1+H$5,$C52-$C$10)))),H$6,(IF(H$7&gt;(H$3+H$4*('Baseline Data'!C50)+H$10*(IF(H$5=0,0,POWER(1+H$5,$C52-$C$10)))),H$7,(H$3+H$4*('Baseline Data'!C50)+H$10*(IF(H$5=0,0,POWER(1+H$5,$C52-$C$10)))))))</f>
        <v>0.062</v>
      </c>
      <c r="I51" s="20">
        <f>IF(I$6&lt;(I$3+I$4*('Baseline Data'!D50)+I$10*(IF(I$5=0,0,POWER(1+I$5,$C52-$C$10)))),I$6,(IF(I$7&gt;(I$3+I$4*('Baseline Data'!D50)+I$10*(IF(I$5=0,0,POWER(1+I$5,$C52-$C$10)))),I$7,(I$3+I$4*('Baseline Data'!D50)+I$10*(IF(I$5=0,0,POWER(1+I$5,$C52-$C$10)))))))</f>
        <v>0.062</v>
      </c>
      <c r="J51" s="20">
        <f>IF(J$6&lt;(J$3+J$4*('Baseline Data'!E50)+J$10*(IF(J$5=0,0,POWER(1+J$5,$C52-$C$10)))),J$6,(IF(J$7&gt;(J$3+J$4*('Baseline Data'!E50)+J$10*(IF(J$5=0,0,POWER(1+J$5,$C52-$C$10)))),J$7,(J$3+J$4*('Baseline Data'!E50)+J$10*(IF(J$5=0,0,POWER(1+J$5,$C52-$C$10)))))))</f>
        <v>0.037000000000000005</v>
      </c>
      <c r="K51" s="20">
        <f>IF(K$6&lt;(K$3+K$4*('Baseline Data'!F50)+K$10*(IF(K$5=0,0,POWER(1+K$5,$C52-$C$10)))),K$6,(IF(K$7&gt;(K$3+K$4*('Baseline Data'!F50)+K$10*(IF(K$5=0,0,POWER(1+K$5,$C52-$C$10)))),K$7,(K$3+K$4*('Baseline Data'!F50)+K$10*(IF(K$5=0,0,POWER(1+K$5,$C52-$C$10)))))))</f>
        <v>0.067</v>
      </c>
      <c r="L51" s="228">
        <f t="shared" si="10"/>
        <v>0.023409638554216867</v>
      </c>
      <c r="M51" s="635">
        <f>'Baseline Data'!A50</f>
        <v>2054</v>
      </c>
      <c r="N51" s="648">
        <f t="shared" si="2"/>
        <v>99800</v>
      </c>
      <c r="O51" s="649">
        <f t="shared" si="9"/>
        <v>0.068</v>
      </c>
      <c r="P51" s="640">
        <f t="shared" si="4"/>
        <v>1.3804559118236477</v>
      </c>
      <c r="Q51" s="23">
        <f t="shared" si="7"/>
        <v>0.29600000000000004</v>
      </c>
      <c r="R51" s="21">
        <f t="shared" si="8"/>
        <v>-0.08400000000000005</v>
      </c>
      <c r="S51" s="220">
        <f t="shared" si="5"/>
        <v>0.04359036144578314</v>
      </c>
      <c r="T51" s="81"/>
      <c r="U51" s="679"/>
    </row>
    <row r="52" spans="2:21" ht="18" customHeight="1">
      <c r="B52" s="191"/>
      <c r="C52" s="41">
        <f>'Baseline Data'!A51</f>
        <v>2055</v>
      </c>
      <c r="D52" s="331">
        <f>IF(D$6&lt;(D$3+D$4*('Baseline Data'!P51)+D$10*(IF(D$5=0,0,POWER(1+D$5,$C53-$C$10)))),D$6,(IF(D$7&gt;(D$3+D$4*('Baseline Data'!P51)+D$10*(IF(D$5=0,0,POWER(1+D$5,$C53-$C$10)))),D$7,(D$3+D$4*('Baseline Data'!P51)+D$10*(IF(D$5=0,0,POWER(1+D$5,$C53-$C$10)))))))</f>
        <v>43200</v>
      </c>
      <c r="E52" s="332">
        <f>IF(E$6&lt;(E$3+E$4*('Baseline Data'!R51)+E$10*(IF(E$5=0,0,POWER(1+E$5,$C53-$C$10)))),E$6,(IF(E$7&gt;(E$3+E$4*('Baseline Data'!R51)+E$10*(IF(E$5=0,0,POWER(1+E$5,$C53-$C$10)))),E$7,(E$3+E$4*('Baseline Data'!R51)+E$10*(IF(E$5=0,0,POWER(1+E$5,$C53-$C$10)))))))</f>
        <v>2.4189814814814814</v>
      </c>
      <c r="F52" s="294">
        <f>(IF(F$6&lt;(F$3+F$4*('Baseline Data'!T51)+F$10*(IF(F$5=0,0,POWER(1+F$5,$C52-$C$10)))),F$6,(IF(F$7&gt;(F$3+F$4*('Baseline Data'!T51)+F$10*(IF(F$5=0,0,POWER(1+F$5,$C52-$C$10)))),F$7,(F$3+F$4*('Baseline Data'!T51)+F$10*(IF(F$5=0,0,POWER(1+F$5,$C52-$C$10))))))))</f>
        <v>0.0526569466200747</v>
      </c>
      <c r="G52" s="20">
        <f>IF(G$6&lt;(G$3+G$4*('Baseline Data'!B51)+G$10*(IF(G$5=0,0,POWER(1+G$5,$C53-$C$10)))),G$6,(IF(G$7&gt;(G$3+G$4*('Baseline Data'!B51)+G$10*(IF(G$5=0,0,POWER(1+G$5,$C53-$C$10)))),G$7,(G$3+G$4*('Baseline Data'!B51)+G$10*(IF(G$5=0,0,POWER(1+G$5,$C53-$C$10)))))))</f>
        <v>0.213</v>
      </c>
      <c r="H52" s="20">
        <f>IF(H$6&lt;(H$3+H$4*('Baseline Data'!C51)+H$10*(IF(H$5=0,0,POWER(1+H$5,$C53-$C$10)))),H$6,(IF(H$7&gt;(H$3+H$4*('Baseline Data'!C51)+H$10*(IF(H$5=0,0,POWER(1+H$5,$C53-$C$10)))),H$7,(H$3+H$4*('Baseline Data'!C51)+H$10*(IF(H$5=0,0,POWER(1+H$5,$C53-$C$10)))))))</f>
        <v>0.062</v>
      </c>
      <c r="I52" s="20">
        <f>IF(I$6&lt;(I$3+I$4*('Baseline Data'!D51)+I$10*(IF(I$5=0,0,POWER(1+I$5,$C53-$C$10)))),I$6,(IF(I$7&gt;(I$3+I$4*('Baseline Data'!D51)+I$10*(IF(I$5=0,0,POWER(1+I$5,$C53-$C$10)))),I$7,(I$3+I$4*('Baseline Data'!D51)+I$10*(IF(I$5=0,0,POWER(1+I$5,$C53-$C$10)))))))</f>
        <v>0.062</v>
      </c>
      <c r="J52" s="20">
        <f>IF(J$6&lt;(J$3+J$4*('Baseline Data'!E51)+J$10*(IF(J$5=0,0,POWER(1+J$5,$C53-$C$10)))),J$6,(IF(J$7&gt;(J$3+J$4*('Baseline Data'!E51)+J$10*(IF(J$5=0,0,POWER(1+J$5,$C53-$C$10)))),J$7,(J$3+J$4*('Baseline Data'!E51)+J$10*(IF(J$5=0,0,POWER(1+J$5,$C53-$C$10)))))))</f>
        <v>0.038</v>
      </c>
      <c r="K52" s="20">
        <f>IF(K$6&lt;(K$3+K$4*('Baseline Data'!F51)+K$10*(IF(K$5=0,0,POWER(1+K$5,$C53-$C$10)))),K$6,(IF(K$7&gt;(K$3+K$4*('Baseline Data'!F51)+K$10*(IF(K$5=0,0,POWER(1+K$5,$C53-$C$10)))),K$7,(K$3+K$4*('Baseline Data'!F51)+K$10*(IF(K$5=0,0,POWER(1+K$5,$C53-$C$10)))))))</f>
        <v>0.067</v>
      </c>
      <c r="L52" s="228">
        <f t="shared" si="10"/>
        <v>0.023409638554216867</v>
      </c>
      <c r="M52" s="635">
        <f>'Baseline Data'!A51</f>
        <v>2055</v>
      </c>
      <c r="N52" s="648">
        <f t="shared" si="2"/>
        <v>104500</v>
      </c>
      <c r="O52" s="649">
        <f t="shared" si="9"/>
        <v>0.069</v>
      </c>
      <c r="P52" s="640">
        <f t="shared" si="4"/>
        <v>1.4033684210526318</v>
      </c>
      <c r="Q52" s="23">
        <f t="shared" si="7"/>
        <v>0.29800000000000004</v>
      </c>
      <c r="R52" s="21">
        <f t="shared" si="8"/>
        <v>-0.08500000000000005</v>
      </c>
      <c r="S52" s="220">
        <f t="shared" si="5"/>
        <v>0.04359036144578314</v>
      </c>
      <c r="T52" s="81"/>
      <c r="U52" s="679"/>
    </row>
    <row r="53" spans="2:21" ht="18" customHeight="1">
      <c r="B53" s="191"/>
      <c r="C53" s="41">
        <f>'Baseline Data'!A52</f>
        <v>2056</v>
      </c>
      <c r="D53" s="331">
        <f>IF(D$6&lt;(D$3+D$4*('Baseline Data'!P52)+D$10*(IF(D$5=0,0,POWER(1+D$5,$C54-$C$10)))),D$6,(IF(D$7&gt;(D$3+D$4*('Baseline Data'!P52)+D$10*(IF(D$5=0,0,POWER(1+D$5,$C54-$C$10)))),D$7,(D$3+D$4*('Baseline Data'!P52)+D$10*(IF(D$5=0,0,POWER(1+D$5,$C54-$C$10)))))))</f>
        <v>44100</v>
      </c>
      <c r="E53" s="332">
        <f>IF(E$6&lt;(E$3+E$4*('Baseline Data'!R52)+E$10*(IF(E$5=0,0,POWER(1+E$5,$C54-$C$10)))),E$6,(IF(E$7&gt;(E$3+E$4*('Baseline Data'!R52)+E$10*(IF(E$5=0,0,POWER(1+E$5,$C54-$C$10)))),E$7,(E$3+E$4*('Baseline Data'!R52)+E$10*(IF(E$5=0,0,POWER(1+E$5,$C54-$C$10)))))))</f>
        <v>2.473922902494331</v>
      </c>
      <c r="F53" s="294">
        <f>(IF(F$6&lt;(F$3+F$4*('Baseline Data'!T52)+F$10*(IF(F$5=0,0,POWER(1+F$5,$C53-$C$10)))),F$6,(IF(F$7&gt;(F$3+F$4*('Baseline Data'!T52)+F$10*(IF(F$5=0,0,POWER(1+F$5,$C53-$C$10)))),F$7,(F$3+F$4*('Baseline Data'!T52)+F$10*(IF(F$5=0,0,POWER(1+F$5,$C53-$C$10))))))))</f>
        <v>0.052367850377570344</v>
      </c>
      <c r="G53" s="20">
        <f>IF(G$6&lt;(G$3+G$4*('Baseline Data'!B52)+G$10*(IF(G$5=0,0,POWER(1+G$5,$C54-$C$10)))),G$6,(IF(G$7&gt;(G$3+G$4*('Baseline Data'!B52)+G$10*(IF(G$5=0,0,POWER(1+G$5,$C54-$C$10)))),G$7,(G$3+G$4*('Baseline Data'!B52)+G$10*(IF(G$5=0,0,POWER(1+G$5,$C54-$C$10)))))))</f>
        <v>0.214</v>
      </c>
      <c r="H53" s="20">
        <f>IF(H$6&lt;(H$3+H$4*('Baseline Data'!C52)+H$10*(IF(H$5=0,0,POWER(1+H$5,$C54-$C$10)))),H$6,(IF(H$7&gt;(H$3+H$4*('Baseline Data'!C52)+H$10*(IF(H$5=0,0,POWER(1+H$5,$C54-$C$10)))),H$7,(H$3+H$4*('Baseline Data'!C52)+H$10*(IF(H$5=0,0,POWER(1+H$5,$C54-$C$10)))))))</f>
        <v>0.062</v>
      </c>
      <c r="I53" s="20">
        <f>IF(I$6&lt;(I$3+I$4*('Baseline Data'!D52)+I$10*(IF(I$5=0,0,POWER(1+I$5,$C54-$C$10)))),I$6,(IF(I$7&gt;(I$3+I$4*('Baseline Data'!D52)+I$10*(IF(I$5=0,0,POWER(1+I$5,$C54-$C$10)))),I$7,(I$3+I$4*('Baseline Data'!D52)+I$10*(IF(I$5=0,0,POWER(1+I$5,$C54-$C$10)))))))</f>
        <v>0.063</v>
      </c>
      <c r="J53" s="20">
        <f>IF(J$6&lt;(J$3+J$4*('Baseline Data'!E52)+J$10*(IF(J$5=0,0,POWER(1+J$5,$C54-$C$10)))),J$6,(IF(J$7&gt;(J$3+J$4*('Baseline Data'!E52)+J$10*(IF(J$5=0,0,POWER(1+J$5,$C54-$C$10)))),J$7,(J$3+J$4*('Baseline Data'!E52)+J$10*(IF(J$5=0,0,POWER(1+J$5,$C54-$C$10)))))))</f>
        <v>0.038</v>
      </c>
      <c r="K53" s="20">
        <f>IF(K$6&lt;(K$3+K$4*('Baseline Data'!F52)+K$10*(IF(K$5=0,0,POWER(1+K$5,$C54-$C$10)))),K$6,(IF(K$7&gt;(K$3+K$4*('Baseline Data'!F52)+K$10*(IF(K$5=0,0,POWER(1+K$5,$C54-$C$10)))),K$7,(K$3+K$4*('Baseline Data'!F52)+K$10*(IF(K$5=0,0,POWER(1+K$5,$C54-$C$10)))))))</f>
        <v>0.066</v>
      </c>
      <c r="L53" s="228">
        <f t="shared" si="10"/>
        <v>0.023060240963855422</v>
      </c>
      <c r="M53" s="635">
        <f>'Baseline Data'!A52</f>
        <v>2056</v>
      </c>
      <c r="N53" s="648">
        <f t="shared" si="2"/>
        <v>109100</v>
      </c>
      <c r="O53" s="649">
        <f t="shared" si="9"/>
        <v>0.07</v>
      </c>
      <c r="P53" s="640">
        <f t="shared" si="4"/>
        <v>1.429197983501375</v>
      </c>
      <c r="Q53" s="23">
        <f t="shared" si="7"/>
        <v>0.29900000000000004</v>
      </c>
      <c r="R53" s="21">
        <f t="shared" si="8"/>
        <v>-0.08500000000000005</v>
      </c>
      <c r="S53" s="220">
        <f t="shared" si="5"/>
        <v>0.04293975903614458</v>
      </c>
      <c r="T53" s="81"/>
      <c r="U53" s="679"/>
    </row>
    <row r="54" spans="2:21" ht="18" customHeight="1">
      <c r="B54" s="191"/>
      <c r="C54" s="41">
        <f>'Baseline Data'!A53</f>
        <v>2057</v>
      </c>
      <c r="D54" s="331">
        <f>IF(D$6&lt;(D$3+D$4*('Baseline Data'!P53)+D$10*(IF(D$5=0,0,POWER(1+D$5,$C55-$C$10)))),D$6,(IF(D$7&gt;(D$3+D$4*('Baseline Data'!P53)+D$10*(IF(D$5=0,0,POWER(1+D$5,$C55-$C$10)))),D$7,(D$3+D$4*('Baseline Data'!P53)+D$10*(IF(D$5=0,0,POWER(1+D$5,$C55-$C$10)))))))</f>
        <v>45000</v>
      </c>
      <c r="E54" s="332">
        <f>IF(E$6&lt;(E$3+E$4*('Baseline Data'!R53)+E$10*(IF(E$5=0,0,POWER(1+E$5,$C55-$C$10)))),E$6,(IF(E$7&gt;(E$3+E$4*('Baseline Data'!R53)+E$10*(IF(E$5=0,0,POWER(1+E$5,$C55-$C$10)))),E$7,(E$3+E$4*('Baseline Data'!R53)+E$10*(IF(E$5=0,0,POWER(1+E$5,$C55-$C$10)))))))</f>
        <v>2.531111111111111</v>
      </c>
      <c r="F54" s="294">
        <f>(IF(F$6&lt;(F$3+F$4*('Baseline Data'!T53)+F$10*(IF(F$5=0,0,POWER(1+F$5,$C54-$C$10)))),F$6,(IF(F$7&gt;(F$3+F$4*('Baseline Data'!T53)+F$10*(IF(F$5=0,0,POWER(1+F$5,$C54-$C$10)))),F$7,(F$3+F$4*('Baseline Data'!T53)+F$10*(IF(F$5=0,0,POWER(1+F$5,$C54-$C$10))))))))</f>
        <v>0.052168735400540456</v>
      </c>
      <c r="G54" s="20">
        <f>IF(G$6&lt;(G$3+G$4*('Baseline Data'!B53)+G$10*(IF(G$5=0,0,POWER(1+G$5,$C55-$C$10)))),G$6,(IF(G$7&gt;(G$3+G$4*('Baseline Data'!B53)+G$10*(IF(G$5=0,0,POWER(1+G$5,$C55-$C$10)))),G$7,(G$3+G$4*('Baseline Data'!B53)+G$10*(IF(G$5=0,0,POWER(1+G$5,$C55-$C$10)))))))</f>
        <v>0.215</v>
      </c>
      <c r="H54" s="20">
        <f>IF(H$6&lt;(H$3+H$4*('Baseline Data'!C53)+H$10*(IF(H$5=0,0,POWER(1+H$5,$C55-$C$10)))),H$6,(IF(H$7&gt;(H$3+H$4*('Baseline Data'!C53)+H$10*(IF(H$5=0,0,POWER(1+H$5,$C55-$C$10)))),H$7,(H$3+H$4*('Baseline Data'!C53)+H$10*(IF(H$5=0,0,POWER(1+H$5,$C55-$C$10)))))))</f>
        <v>0.063</v>
      </c>
      <c r="I54" s="20">
        <f>IF(I$6&lt;(I$3+I$4*('Baseline Data'!D53)+I$10*(IF(I$5=0,0,POWER(1+I$5,$C55-$C$10)))),I$6,(IF(I$7&gt;(I$3+I$4*('Baseline Data'!D53)+I$10*(IF(I$5=0,0,POWER(1+I$5,$C55-$C$10)))),I$7,(I$3+I$4*('Baseline Data'!D53)+I$10*(IF(I$5=0,0,POWER(1+I$5,$C55-$C$10)))))))</f>
        <v>0.064</v>
      </c>
      <c r="J54" s="20">
        <f>IF(J$6&lt;(J$3+J$4*('Baseline Data'!E53)+J$10*(IF(J$5=0,0,POWER(1+J$5,$C55-$C$10)))),J$6,(IF(J$7&gt;(J$3+J$4*('Baseline Data'!E53)+J$10*(IF(J$5=0,0,POWER(1+J$5,$C55-$C$10)))),J$7,(J$3+J$4*('Baseline Data'!E53)+J$10*(IF(J$5=0,0,POWER(1+J$5,$C55-$C$10)))))))</f>
        <v>0.038</v>
      </c>
      <c r="K54" s="20">
        <f>IF(K$6&lt;(K$3+K$4*('Baseline Data'!F53)+K$10*(IF(K$5=0,0,POWER(1+K$5,$C55-$C$10)))),K$6,(IF(K$7&gt;(K$3+K$4*('Baseline Data'!F53)+K$10*(IF(K$5=0,0,POWER(1+K$5,$C55-$C$10)))),K$7,(K$3+K$4*('Baseline Data'!F53)+K$10*(IF(K$5=0,0,POWER(1+K$5,$C55-$C$10)))))))</f>
        <v>0.066</v>
      </c>
      <c r="L54" s="228">
        <f t="shared" si="10"/>
        <v>0.023060240963855422</v>
      </c>
      <c r="M54" s="635">
        <f>'Baseline Data'!A53</f>
        <v>2057</v>
      </c>
      <c r="N54" s="648">
        <f t="shared" si="2"/>
        <v>113900</v>
      </c>
      <c r="O54" s="649">
        <f t="shared" si="9"/>
        <v>0.071</v>
      </c>
      <c r="P54" s="640">
        <f t="shared" si="4"/>
        <v>1.4559683933274803</v>
      </c>
      <c r="Q54" s="23">
        <f t="shared" si="7"/>
        <v>0.302</v>
      </c>
      <c r="R54" s="21">
        <f t="shared" si="8"/>
        <v>-0.087</v>
      </c>
      <c r="S54" s="220">
        <f t="shared" si="5"/>
        <v>0.04293975903614458</v>
      </c>
      <c r="T54" s="81"/>
      <c r="U54" s="679"/>
    </row>
    <row r="55" spans="2:21" ht="18" customHeight="1">
      <c r="B55" s="191"/>
      <c r="C55" s="41">
        <f>'Baseline Data'!A54</f>
        <v>2058</v>
      </c>
      <c r="D55" s="331">
        <f>IF(D$6&lt;(D$3+D$4*('Baseline Data'!P54)+D$10*(IF(D$5=0,0,POWER(1+D$5,$C56-$C$10)))),D$6,(IF(D$7&gt;(D$3+D$4*('Baseline Data'!P54)+D$10*(IF(D$5=0,0,POWER(1+D$5,$C56-$C$10)))),D$7,(D$3+D$4*('Baseline Data'!P54)+D$10*(IF(D$5=0,0,POWER(1+D$5,$C56-$C$10)))))))</f>
        <v>46000</v>
      </c>
      <c r="E55" s="332">
        <f>IF(E$6&lt;(E$3+E$4*('Baseline Data'!R54)+E$10*(IF(E$5=0,0,POWER(1+E$5,$C56-$C$10)))),E$6,(IF(E$7&gt;(E$3+E$4*('Baseline Data'!R54)+E$10*(IF(E$5=0,0,POWER(1+E$5,$C56-$C$10)))),E$7,(E$3+E$4*('Baseline Data'!R54)+E$10*(IF(E$5=0,0,POWER(1+E$5,$C56-$C$10)))))))</f>
        <v>2.5847826086956522</v>
      </c>
      <c r="F55" s="294">
        <f>(IF(F$6&lt;(F$3+F$4*('Baseline Data'!T54)+F$10*(IF(F$5=0,0,POWER(1+F$5,$C55-$C$10)))),F$6,(IF(F$7&gt;(F$3+F$4*('Baseline Data'!T54)+F$10*(IF(F$5=0,0,POWER(1+F$5,$C55-$C$10)))),F$7,(F$3+F$4*('Baseline Data'!T54)+F$10*(IF(F$5=0,0,POWER(1+F$5,$C55-$C$10))))))))</f>
        <v>0.052641378524001164</v>
      </c>
      <c r="G55" s="20">
        <f>IF(G$6&lt;(G$3+G$4*('Baseline Data'!B54)+G$10*(IF(G$5=0,0,POWER(1+G$5,$C56-$C$10)))),G$6,(IF(G$7&gt;(G$3+G$4*('Baseline Data'!B54)+G$10*(IF(G$5=0,0,POWER(1+G$5,$C56-$C$10)))),G$7,(G$3+G$4*('Baseline Data'!B54)+G$10*(IF(G$5=0,0,POWER(1+G$5,$C56-$C$10)))))))</f>
        <v>0.21600000000000003</v>
      </c>
      <c r="H55" s="20">
        <f>IF(H$6&lt;(H$3+H$4*('Baseline Data'!C54)+H$10*(IF(H$5=0,0,POWER(1+H$5,$C56-$C$10)))),H$6,(IF(H$7&gt;(H$3+H$4*('Baseline Data'!C54)+H$10*(IF(H$5=0,0,POWER(1+H$5,$C56-$C$10)))),H$7,(H$3+H$4*('Baseline Data'!C54)+H$10*(IF(H$5=0,0,POWER(1+H$5,$C56-$C$10)))))))</f>
        <v>0.063</v>
      </c>
      <c r="I55" s="20">
        <f>IF(I$6&lt;(I$3+I$4*('Baseline Data'!D54)+I$10*(IF(I$5=0,0,POWER(1+I$5,$C56-$C$10)))),I$6,(IF(I$7&gt;(I$3+I$4*('Baseline Data'!D54)+I$10*(IF(I$5=0,0,POWER(1+I$5,$C56-$C$10)))),I$7,(I$3+I$4*('Baseline Data'!D54)+I$10*(IF(I$5=0,0,POWER(1+I$5,$C56-$C$10)))))))</f>
        <v>0.065</v>
      </c>
      <c r="J55" s="20">
        <f>IF(J$6&lt;(J$3+J$4*('Baseline Data'!E54)+J$10*(IF(J$5=0,0,POWER(1+J$5,$C56-$C$10)))),J$6,(IF(J$7&gt;(J$3+J$4*('Baseline Data'!E54)+J$10*(IF(J$5=0,0,POWER(1+J$5,$C56-$C$10)))),J$7,(J$3+J$4*('Baseline Data'!E54)+J$10*(IF(J$5=0,0,POWER(1+J$5,$C56-$C$10)))))))</f>
        <v>0.038</v>
      </c>
      <c r="K55" s="20">
        <f>IF(K$6&lt;(K$3+K$4*('Baseline Data'!F54)+K$10*(IF(K$5=0,0,POWER(1+K$5,$C56-$C$10)))),K$6,(IF(K$7&gt;(K$3+K$4*('Baseline Data'!F54)+K$10*(IF(K$5=0,0,POWER(1+K$5,$C56-$C$10)))),K$7,(K$3+K$4*('Baseline Data'!F54)+K$10*(IF(K$5=0,0,POWER(1+K$5,$C56-$C$10)))))))</f>
        <v>0.066</v>
      </c>
      <c r="L55" s="228">
        <f t="shared" si="10"/>
        <v>0.023060240963855422</v>
      </c>
      <c r="M55" s="635">
        <f>'Baseline Data'!A54</f>
        <v>2058</v>
      </c>
      <c r="N55" s="648">
        <f t="shared" si="2"/>
        <v>118900</v>
      </c>
      <c r="O55" s="649">
        <f t="shared" si="9"/>
        <v>0.073</v>
      </c>
      <c r="P55" s="640">
        <f t="shared" si="4"/>
        <v>1.4837417998317917</v>
      </c>
      <c r="Q55" s="23">
        <f t="shared" si="7"/>
        <v>0.305</v>
      </c>
      <c r="R55" s="21">
        <f t="shared" si="8"/>
        <v>-0.08899999999999997</v>
      </c>
      <c r="S55" s="220">
        <f t="shared" si="5"/>
        <v>0.04293975903614458</v>
      </c>
      <c r="T55" s="81"/>
      <c r="U55" s="679"/>
    </row>
    <row r="56" spans="2:21" ht="18" customHeight="1">
      <c r="B56" s="191"/>
      <c r="C56" s="41">
        <f>'Baseline Data'!A55</f>
        <v>2059</v>
      </c>
      <c r="D56" s="331">
        <f>IF(D$6&lt;(D$3+D$4*('Baseline Data'!P55)+D$10*(IF(D$5=0,0,POWER(1+D$5,$C57-$C$10)))),D$6,(IF(D$7&gt;(D$3+D$4*('Baseline Data'!P55)+D$10*(IF(D$5=0,0,POWER(1+D$5,$C57-$C$10)))),D$7,(D$3+D$4*('Baseline Data'!P55)+D$10*(IF(D$5=0,0,POWER(1+D$5,$C57-$C$10)))))))</f>
        <v>47000</v>
      </c>
      <c r="E56" s="332">
        <f>IF(E$6&lt;(E$3+E$4*('Baseline Data'!R55)+E$10*(IF(E$5=0,0,POWER(1+E$5,$C57-$C$10)))),E$6,(IF(E$7&gt;(E$3+E$4*('Baseline Data'!R55)+E$10*(IF(E$5=0,0,POWER(1+E$5,$C57-$C$10)))),E$7,(E$3+E$4*('Baseline Data'!R55)+E$10*(IF(E$5=0,0,POWER(1+E$5,$C57-$C$10)))))))</f>
        <v>2.6446808510638298</v>
      </c>
      <c r="F56" s="294">
        <f>(IF(F$6&lt;(F$3+F$4*('Baseline Data'!T55)+F$10*(IF(F$5=0,0,POWER(1+F$5,$C56-$C$10)))),F$6,(IF(F$7&gt;(F$3+F$4*('Baseline Data'!T55)+F$10*(IF(F$5=0,0,POWER(1+F$5,$C56-$C$10)))),F$7,(F$3+F$4*('Baseline Data'!T55)+F$10*(IF(F$5=0,0,POWER(1+F$5,$C56-$C$10))))))))</f>
        <v>0.052453134360190314</v>
      </c>
      <c r="G56" s="20">
        <f>IF(G$6&lt;(G$3+G$4*('Baseline Data'!B55)+G$10*(IF(G$5=0,0,POWER(1+G$5,$C57-$C$10)))),G$6,(IF(G$7&gt;(G$3+G$4*('Baseline Data'!B55)+G$10*(IF(G$5=0,0,POWER(1+G$5,$C57-$C$10)))),G$7,(G$3+G$4*('Baseline Data'!B55)+G$10*(IF(G$5=0,0,POWER(1+G$5,$C57-$C$10)))))))</f>
        <v>0.217</v>
      </c>
      <c r="H56" s="20">
        <f>IF(H$6&lt;(H$3+H$4*('Baseline Data'!C55)+H$10*(IF(H$5=0,0,POWER(1+H$5,$C57-$C$10)))),H$6,(IF(H$7&gt;(H$3+H$4*('Baseline Data'!C55)+H$10*(IF(H$5=0,0,POWER(1+H$5,$C57-$C$10)))),H$7,(H$3+H$4*('Baseline Data'!C55)+H$10*(IF(H$5=0,0,POWER(1+H$5,$C57-$C$10)))))))</f>
        <v>0.063</v>
      </c>
      <c r="I56" s="20">
        <f>IF(I$6&lt;(I$3+I$4*('Baseline Data'!D55)+I$10*(IF(I$5=0,0,POWER(1+I$5,$C57-$C$10)))),I$6,(IF(I$7&gt;(I$3+I$4*('Baseline Data'!D55)+I$10*(IF(I$5=0,0,POWER(1+I$5,$C57-$C$10)))),I$7,(I$3+I$4*('Baseline Data'!D55)+I$10*(IF(I$5=0,0,POWER(1+I$5,$C57-$C$10)))))))</f>
        <v>0.066</v>
      </c>
      <c r="J56" s="20">
        <f>IF(J$6&lt;(J$3+J$4*('Baseline Data'!E55)+J$10*(IF(J$5=0,0,POWER(1+J$5,$C57-$C$10)))),J$6,(IF(J$7&gt;(J$3+J$4*('Baseline Data'!E55)+J$10*(IF(J$5=0,0,POWER(1+J$5,$C57-$C$10)))),J$7,(J$3+J$4*('Baseline Data'!E55)+J$10*(IF(J$5=0,0,POWER(1+J$5,$C57-$C$10)))))))</f>
        <v>0.039</v>
      </c>
      <c r="K56" s="20">
        <f>IF(K$6&lt;(K$3+K$4*('Baseline Data'!F55)+K$10*(IF(K$5=0,0,POWER(1+K$5,$C57-$C$10)))),K$6,(IF(K$7&gt;(K$3+K$4*('Baseline Data'!F55)+K$10*(IF(K$5=0,0,POWER(1+K$5,$C57-$C$10)))),K$7,(K$3+K$4*('Baseline Data'!F55)+K$10*(IF(K$5=0,0,POWER(1+K$5,$C57-$C$10)))))))</f>
        <v>0.066</v>
      </c>
      <c r="L56" s="228">
        <f t="shared" si="10"/>
        <v>0.023060240963855422</v>
      </c>
      <c r="M56" s="635">
        <f>'Baseline Data'!A55</f>
        <v>2059</v>
      </c>
      <c r="N56" s="648">
        <f t="shared" si="2"/>
        <v>124300</v>
      </c>
      <c r="O56" s="649">
        <f t="shared" si="9"/>
        <v>0.07400000000000001</v>
      </c>
      <c r="P56" s="640">
        <f t="shared" si="4"/>
        <v>1.5102831858407082</v>
      </c>
      <c r="Q56" s="23">
        <f t="shared" si="7"/>
        <v>0.30800000000000005</v>
      </c>
      <c r="R56" s="21">
        <f t="shared" si="8"/>
        <v>-0.09100000000000005</v>
      </c>
      <c r="S56" s="220">
        <f t="shared" si="5"/>
        <v>0.04293975903614458</v>
      </c>
      <c r="T56" s="81"/>
      <c r="U56" s="679"/>
    </row>
    <row r="57" spans="2:21" ht="18" customHeight="1">
      <c r="B57" s="191"/>
      <c r="C57" s="41">
        <f>'Baseline Data'!A56</f>
        <v>2060</v>
      </c>
      <c r="D57" s="331">
        <f>IF(D$6&lt;(D$3+D$4*('Baseline Data'!P56)+D$10*(IF(D$5=0,0,POWER(1+D$5,$C58-$C$10)))),D$6,(IF(D$7&gt;(D$3+D$4*('Baseline Data'!P56)+D$10*(IF(D$5=0,0,POWER(1+D$5,$C58-$C$10)))),D$7,(D$3+D$4*('Baseline Data'!P56)+D$10*(IF(D$5=0,0,POWER(1+D$5,$C58-$C$10)))))))</f>
        <v>48000</v>
      </c>
      <c r="E57" s="332">
        <f>IF(E$6&lt;(E$3+E$4*('Baseline Data'!R56)+E$10*(IF(E$5=0,0,POWER(1+E$5,$C58-$C$10)))),E$6,(IF(E$7&gt;(E$3+E$4*('Baseline Data'!R56)+E$10*(IF(E$5=0,0,POWER(1+E$5,$C58-$C$10)))),E$7,(E$3+E$4*('Baseline Data'!R56)+E$10*(IF(E$5=0,0,POWER(1+E$5,$C58-$C$10)))))))</f>
        <v>2.7041666666666666</v>
      </c>
      <c r="F57" s="294">
        <f>(IF(F$6&lt;(F$3+F$4*('Baseline Data'!T56)+F$10*(IF(F$5=0,0,POWER(1+F$5,$C57-$C$10)))),F$6,(IF(F$7&gt;(F$3+F$4*('Baseline Data'!T56)+F$10*(IF(F$5=0,0,POWER(1+F$5,$C57-$C$10)))),F$7,(F$3+F$4*('Baseline Data'!T56)+F$10*(IF(F$5=0,0,POWER(1+F$5,$C57-$C$10))))))))</f>
        <v>0.05214532341884772</v>
      </c>
      <c r="G57" s="20">
        <f>IF(G$6&lt;(G$3+G$4*('Baseline Data'!B56)+G$10*(IF(G$5=0,0,POWER(1+G$5,$C58-$C$10)))),G$6,(IF(G$7&gt;(G$3+G$4*('Baseline Data'!B56)+G$10*(IF(G$5=0,0,POWER(1+G$5,$C58-$C$10)))),G$7,(G$3+G$4*('Baseline Data'!B56)+G$10*(IF(G$5=0,0,POWER(1+G$5,$C58-$C$10)))))))</f>
        <v>0.218</v>
      </c>
      <c r="H57" s="20">
        <f>IF(H$6&lt;(H$3+H$4*('Baseline Data'!C56)+H$10*(IF(H$5=0,0,POWER(1+H$5,$C58-$C$10)))),H$6,(IF(H$7&gt;(H$3+H$4*('Baseline Data'!C56)+H$10*(IF(H$5=0,0,POWER(1+H$5,$C58-$C$10)))),H$7,(H$3+H$4*('Baseline Data'!C56)+H$10*(IF(H$5=0,0,POWER(1+H$5,$C58-$C$10)))))))</f>
        <v>0.063</v>
      </c>
      <c r="I57" s="20">
        <f>IF(I$6&lt;(I$3+I$4*('Baseline Data'!D56)+I$10*(IF(I$5=0,0,POWER(1+I$5,$C58-$C$10)))),I$6,(IF(I$7&gt;(I$3+I$4*('Baseline Data'!D56)+I$10*(IF(I$5=0,0,POWER(1+I$5,$C58-$C$10)))),I$7,(I$3+I$4*('Baseline Data'!D56)+I$10*(IF(I$5=0,0,POWER(1+I$5,$C58-$C$10)))))))</f>
        <v>0.067</v>
      </c>
      <c r="J57" s="20">
        <f>IF(J$6&lt;(J$3+J$4*('Baseline Data'!E56)+J$10*(IF(J$5=0,0,POWER(1+J$5,$C58-$C$10)))),J$6,(IF(J$7&gt;(J$3+J$4*('Baseline Data'!E56)+J$10*(IF(J$5=0,0,POWER(1+J$5,$C58-$C$10)))),J$7,(J$3+J$4*('Baseline Data'!E56)+J$10*(IF(J$5=0,0,POWER(1+J$5,$C58-$C$10)))))))</f>
        <v>0.039</v>
      </c>
      <c r="K57" s="20">
        <f>IF(K$6&lt;(K$3+K$4*('Baseline Data'!F56)+K$10*(IF(K$5=0,0,POWER(1+K$5,$C58-$C$10)))),K$6,(IF(K$7&gt;(K$3+K$4*('Baseline Data'!F56)+K$10*(IF(K$5=0,0,POWER(1+K$5,$C58-$C$10)))),K$7,(K$3+K$4*('Baseline Data'!F56)+K$10*(IF(K$5=0,0,POWER(1+K$5,$C58-$C$10)))))))</f>
        <v>0.065</v>
      </c>
      <c r="L57" s="228">
        <f t="shared" si="10"/>
        <v>0.022710843373493973</v>
      </c>
      <c r="M57" s="635">
        <f>'Baseline Data'!A56</f>
        <v>2060</v>
      </c>
      <c r="N57" s="648">
        <f t="shared" si="2"/>
        <v>129800</v>
      </c>
      <c r="O57" s="649">
        <f t="shared" si="9"/>
        <v>0.075</v>
      </c>
      <c r="P57" s="640">
        <f t="shared" si="4"/>
        <v>1.5372881355932206</v>
      </c>
      <c r="Q57" s="23">
        <f t="shared" si="7"/>
        <v>0.309</v>
      </c>
      <c r="R57" s="21">
        <f t="shared" si="8"/>
        <v>-0.091</v>
      </c>
      <c r="S57" s="220">
        <f t="shared" si="5"/>
        <v>0.04228915662650603</v>
      </c>
      <c r="T57" s="81"/>
      <c r="U57" s="679"/>
    </row>
    <row r="58" spans="2:21" ht="18" customHeight="1">
      <c r="B58" s="191"/>
      <c r="C58" s="41">
        <f>'Baseline Data'!A57</f>
        <v>2061</v>
      </c>
      <c r="D58" s="331">
        <f>IF(D$6&lt;(D$3+D$4*('Baseline Data'!P57)+D$10*(IF(D$5=0,0,POWER(1+D$5,$C59-$C$10)))),D$6,(IF(D$7&gt;(D$3+D$4*('Baseline Data'!P57)+D$10*(IF(D$5=0,0,POWER(1+D$5,$C59-$C$10)))),D$7,(D$3+D$4*('Baseline Data'!P57)+D$10*(IF(D$5=0,0,POWER(1+D$5,$C59-$C$10)))))))</f>
        <v>49000</v>
      </c>
      <c r="E58" s="332">
        <f>IF(E$6&lt;(E$3+E$4*('Baseline Data'!R57)+E$10*(IF(E$5=0,0,POWER(1+E$5,$C59-$C$10)))),E$6,(IF(E$7&gt;(E$3+E$4*('Baseline Data'!R57)+E$10*(IF(E$5=0,0,POWER(1+E$5,$C59-$C$10)))),E$7,(E$3+E$4*('Baseline Data'!R57)+E$10*(IF(E$5=0,0,POWER(1+E$5,$C59-$C$10)))))))</f>
        <v>2.7653061224489797</v>
      </c>
      <c r="F58" s="294">
        <f>(IF(F$6&lt;(F$3+F$4*('Baseline Data'!T57)+F$10*(IF(F$5=0,0,POWER(1+F$5,$C58-$C$10)))),F$6,(IF(F$7&gt;(F$3+F$4*('Baseline Data'!T57)+F$10*(IF(F$5=0,0,POWER(1+F$5,$C58-$C$10)))),F$7,(F$3+F$4*('Baseline Data'!T57)+F$10*(IF(F$5=0,0,POWER(1+F$5,$C58-$C$10))))))))</f>
        <v>0.05257336638851936</v>
      </c>
      <c r="G58" s="20">
        <f>IF(G$6&lt;(G$3+G$4*('Baseline Data'!B57)+G$10*(IF(G$5=0,0,POWER(1+G$5,$C59-$C$10)))),G$6,(IF(G$7&gt;(G$3+G$4*('Baseline Data'!B57)+G$10*(IF(G$5=0,0,POWER(1+G$5,$C59-$C$10)))),G$7,(G$3+G$4*('Baseline Data'!B57)+G$10*(IF(G$5=0,0,POWER(1+G$5,$C59-$C$10)))))))</f>
        <v>0.21899999999999997</v>
      </c>
      <c r="H58" s="20">
        <f>IF(H$6&lt;(H$3+H$4*('Baseline Data'!C57)+H$10*(IF(H$5=0,0,POWER(1+H$5,$C59-$C$10)))),H$6,(IF(H$7&gt;(H$3+H$4*('Baseline Data'!C57)+H$10*(IF(H$5=0,0,POWER(1+H$5,$C59-$C$10)))),H$7,(H$3+H$4*('Baseline Data'!C57)+H$10*(IF(H$5=0,0,POWER(1+H$5,$C59-$C$10)))))))</f>
        <v>0.063</v>
      </c>
      <c r="I58" s="20">
        <f>IF(I$6&lt;(I$3+I$4*('Baseline Data'!D57)+I$10*(IF(I$5=0,0,POWER(1+I$5,$C59-$C$10)))),I$6,(IF(I$7&gt;(I$3+I$4*('Baseline Data'!D57)+I$10*(IF(I$5=0,0,POWER(1+I$5,$C59-$C$10)))),I$7,(I$3+I$4*('Baseline Data'!D57)+I$10*(IF(I$5=0,0,POWER(1+I$5,$C59-$C$10)))))))</f>
        <v>0.068</v>
      </c>
      <c r="J58" s="20">
        <f>IF(J$6&lt;(J$3+J$4*('Baseline Data'!E57)+J$10*(IF(J$5=0,0,POWER(1+J$5,$C59-$C$10)))),J$6,(IF(J$7&gt;(J$3+J$4*('Baseline Data'!E57)+J$10*(IF(J$5=0,0,POWER(1+J$5,$C59-$C$10)))),J$7,(J$3+J$4*('Baseline Data'!E57)+J$10*(IF(J$5=0,0,POWER(1+J$5,$C59-$C$10)))))))</f>
        <v>0.039</v>
      </c>
      <c r="K58" s="20">
        <f>IF(K$6&lt;(K$3+K$4*('Baseline Data'!F57)+K$10*(IF(K$5=0,0,POWER(1+K$5,$C59-$C$10)))),K$6,(IF(K$7&gt;(K$3+K$4*('Baseline Data'!F57)+K$10*(IF(K$5=0,0,POWER(1+K$5,$C59-$C$10)))),K$7,(K$3+K$4*('Baseline Data'!F57)+K$10*(IF(K$5=0,0,POWER(1+K$5,$C59-$C$10)))))))</f>
        <v>0.065</v>
      </c>
      <c r="L58" s="228">
        <f t="shared" si="10"/>
        <v>0.022710843373493973</v>
      </c>
      <c r="M58" s="635">
        <f>'Baseline Data'!A57</f>
        <v>2061</v>
      </c>
      <c r="N58" s="648">
        <f t="shared" si="2"/>
        <v>135500</v>
      </c>
      <c r="O58" s="649">
        <f t="shared" si="9"/>
        <v>0.077</v>
      </c>
      <c r="P58" s="640">
        <f t="shared" si="4"/>
        <v>1.5656199261992623</v>
      </c>
      <c r="Q58" s="23">
        <f t="shared" si="7"/>
        <v>0.312</v>
      </c>
      <c r="R58" s="21">
        <f t="shared" si="8"/>
        <v>-0.09300000000000003</v>
      </c>
      <c r="S58" s="220">
        <f t="shared" si="5"/>
        <v>0.04228915662650603</v>
      </c>
      <c r="T58" s="81"/>
      <c r="U58" s="679"/>
    </row>
    <row r="59" spans="2:21" ht="18" customHeight="1">
      <c r="B59" s="191"/>
      <c r="C59" s="41">
        <f>'Baseline Data'!A58</f>
        <v>2062</v>
      </c>
      <c r="D59" s="331">
        <f>IF(D$6&lt;(D$3+D$4*('Baseline Data'!P58)+D$10*(IF(D$5=0,0,POWER(1+D$5,$C60-$C$10)))),D$6,(IF(D$7&gt;(D$3+D$4*('Baseline Data'!P58)+D$10*(IF(D$5=0,0,POWER(1+D$5,$C60-$C$10)))),D$7,(D$3+D$4*('Baseline Data'!P58)+D$10*(IF(D$5=0,0,POWER(1+D$5,$C60-$C$10)))))))</f>
        <v>50100</v>
      </c>
      <c r="E59" s="332">
        <f>IF(E$6&lt;(E$3+E$4*('Baseline Data'!R58)+E$10*(IF(E$5=0,0,POWER(1+E$5,$C60-$C$10)))),E$6,(IF(E$7&gt;(E$3+E$4*('Baseline Data'!R58)+E$10*(IF(E$5=0,0,POWER(1+E$5,$C60-$C$10)))),E$7,(E$3+E$4*('Baseline Data'!R58)+E$10*(IF(E$5=0,0,POWER(1+E$5,$C60-$C$10)))))))</f>
        <v>2.8243512974051894</v>
      </c>
      <c r="F59" s="294">
        <f>(IF(F$6&lt;(F$3+F$4*('Baseline Data'!T58)+F$10*(IF(F$5=0,0,POWER(1+F$5,$C59-$C$10)))),F$6,(IF(F$7&gt;(F$3+F$4*('Baseline Data'!T58)+F$10*(IF(F$5=0,0,POWER(1+F$5,$C59-$C$10)))),F$7,(F$3+F$4*('Baseline Data'!T58)+F$10*(IF(F$5=0,0,POWER(1+F$5,$C59-$C$10))))))))</f>
        <v>0.052994056331518026</v>
      </c>
      <c r="G59" s="20">
        <f>IF(G$6&lt;(G$3+G$4*('Baseline Data'!B58)+G$10*(IF(G$5=0,0,POWER(1+G$5,$C60-$C$10)))),G$6,(IF(G$7&gt;(G$3+G$4*('Baseline Data'!B58)+G$10*(IF(G$5=0,0,POWER(1+G$5,$C60-$C$10)))),G$7,(G$3+G$4*('Baseline Data'!B58)+G$10*(IF(G$5=0,0,POWER(1+G$5,$C60-$C$10)))))))</f>
        <v>0.22</v>
      </c>
      <c r="H59" s="20">
        <f>IF(H$6&lt;(H$3+H$4*('Baseline Data'!C58)+H$10*(IF(H$5=0,0,POWER(1+H$5,$C60-$C$10)))),H$6,(IF(H$7&gt;(H$3+H$4*('Baseline Data'!C58)+H$10*(IF(H$5=0,0,POWER(1+H$5,$C60-$C$10)))),H$7,(H$3+H$4*('Baseline Data'!C58)+H$10*(IF(H$5=0,0,POWER(1+H$5,$C60-$C$10)))))))</f>
        <v>0.064</v>
      </c>
      <c r="I59" s="20">
        <f>IF(I$6&lt;(I$3+I$4*('Baseline Data'!D58)+I$10*(IF(I$5=0,0,POWER(1+I$5,$C60-$C$10)))),I$6,(IF(I$7&gt;(I$3+I$4*('Baseline Data'!D58)+I$10*(IF(I$5=0,0,POWER(1+I$5,$C60-$C$10)))),I$7,(I$3+I$4*('Baseline Data'!D58)+I$10*(IF(I$5=0,0,POWER(1+I$5,$C60-$C$10)))))))</f>
        <v>0.069</v>
      </c>
      <c r="J59" s="20">
        <f>IF(J$6&lt;(J$3+J$4*('Baseline Data'!E58)+J$10*(IF(J$5=0,0,POWER(1+J$5,$C60-$C$10)))),J$6,(IF(J$7&gt;(J$3+J$4*('Baseline Data'!E58)+J$10*(IF(J$5=0,0,POWER(1+J$5,$C60-$C$10)))),J$7,(J$3+J$4*('Baseline Data'!E58)+J$10*(IF(J$5=0,0,POWER(1+J$5,$C60-$C$10)))))))</f>
        <v>0.039</v>
      </c>
      <c r="K59" s="20">
        <f>IF(K$6&lt;(K$3+K$4*('Baseline Data'!F58)+K$10*(IF(K$5=0,0,POWER(1+K$5,$C60-$C$10)))),K$6,(IF(K$7&gt;(K$3+K$4*('Baseline Data'!F58)+K$10*(IF(K$5=0,0,POWER(1+K$5,$C60-$C$10)))),K$7,(K$3+K$4*('Baseline Data'!F58)+K$10*(IF(K$5=0,0,POWER(1+K$5,$C60-$C$10)))))))</f>
        <v>0.065</v>
      </c>
      <c r="L59" s="228">
        <f t="shared" si="10"/>
        <v>0.022710843373493973</v>
      </c>
      <c r="M59" s="635">
        <f>'Baseline Data'!A58</f>
        <v>2062</v>
      </c>
      <c r="N59" s="648">
        <f t="shared" si="2"/>
        <v>141500</v>
      </c>
      <c r="O59" s="649">
        <f t="shared" si="9"/>
        <v>0.079</v>
      </c>
      <c r="P59" s="640">
        <f t="shared" si="4"/>
        <v>1.5952332155477034</v>
      </c>
      <c r="Q59" s="23">
        <f t="shared" si="7"/>
        <v>0.316</v>
      </c>
      <c r="R59" s="21">
        <f t="shared" si="8"/>
        <v>-0.096</v>
      </c>
      <c r="S59" s="220">
        <f t="shared" si="5"/>
        <v>0.04228915662650603</v>
      </c>
      <c r="T59" s="81"/>
      <c r="U59" s="679"/>
    </row>
    <row r="60" spans="2:21" ht="18" customHeight="1">
      <c r="B60" s="191"/>
      <c r="C60" s="41">
        <f>'Baseline Data'!A59</f>
        <v>2063</v>
      </c>
      <c r="D60" s="331">
        <f>IF(D$6&lt;(D$3+D$4*('Baseline Data'!P59)+D$10*(IF(D$5=0,0,POWER(1+D$5,$C61-$C$10)))),D$6,(IF(D$7&gt;(D$3+D$4*('Baseline Data'!P59)+D$10*(IF(D$5=0,0,POWER(1+D$5,$C61-$C$10)))),D$7,(D$3+D$4*('Baseline Data'!P59)+D$10*(IF(D$5=0,0,POWER(1+D$5,$C61-$C$10)))))))</f>
        <v>51300</v>
      </c>
      <c r="E60" s="332">
        <f>IF(E$6&lt;(E$3+E$4*('Baseline Data'!R59)+E$10*(IF(E$5=0,0,POWER(1+E$5,$C61-$C$10)))),E$6,(IF(E$7&gt;(E$3+E$4*('Baseline Data'!R59)+E$10*(IF(E$5=0,0,POWER(1+E$5,$C61-$C$10)))),E$7,(E$3+E$4*('Baseline Data'!R59)+E$10*(IF(E$5=0,0,POWER(1+E$5,$C61-$C$10)))))))</f>
        <v>2.8869395711500974</v>
      </c>
      <c r="F60" s="294">
        <f>(IF(F$6&lt;(F$3+F$4*('Baseline Data'!T59)+F$10*(IF(F$5=0,0,POWER(1+F$5,$C60-$C$10)))),F$6,(IF(F$7&gt;(F$3+F$4*('Baseline Data'!T59)+F$10*(IF(F$5=0,0,POWER(1+F$5,$C60-$C$10)))),F$7,(F$3+F$4*('Baseline Data'!T59)+F$10*(IF(F$5=0,0,POWER(1+F$5,$C60-$C$10))))))))</f>
        <v>0.05278289670202678</v>
      </c>
      <c r="G60" s="20">
        <f>IF(G$6&lt;(G$3+G$4*('Baseline Data'!B59)+G$10*(IF(G$5=0,0,POWER(1+G$5,$C61-$C$10)))),G$6,(IF(G$7&gt;(G$3+G$4*('Baseline Data'!B59)+G$10*(IF(G$5=0,0,POWER(1+G$5,$C61-$C$10)))),G$7,(G$3+G$4*('Baseline Data'!B59)+G$10*(IF(G$5=0,0,POWER(1+G$5,$C61-$C$10)))))))</f>
        <v>0.221</v>
      </c>
      <c r="H60" s="20">
        <f>IF(H$6&lt;(H$3+H$4*('Baseline Data'!C59)+H$10*(IF(H$5=0,0,POWER(1+H$5,$C61-$C$10)))),H$6,(IF(H$7&gt;(H$3+H$4*('Baseline Data'!C59)+H$10*(IF(H$5=0,0,POWER(1+H$5,$C61-$C$10)))),H$7,(H$3+H$4*('Baseline Data'!C59)+H$10*(IF(H$5=0,0,POWER(1+H$5,$C61-$C$10)))))))</f>
        <v>0.064</v>
      </c>
      <c r="I60" s="20">
        <f>IF(I$6&lt;(I$3+I$4*('Baseline Data'!D59)+I$10*(IF(I$5=0,0,POWER(1+I$5,$C61-$C$10)))),I$6,(IF(I$7&gt;(I$3+I$4*('Baseline Data'!D59)+I$10*(IF(I$5=0,0,POWER(1+I$5,$C61-$C$10)))),I$7,(I$3+I$4*('Baseline Data'!D59)+I$10*(IF(I$5=0,0,POWER(1+I$5,$C61-$C$10)))))))</f>
        <v>0.07</v>
      </c>
      <c r="J60" s="20">
        <f>IF(J$6&lt;(J$3+J$4*('Baseline Data'!E59)+J$10*(IF(J$5=0,0,POWER(1+J$5,$C61-$C$10)))),J$6,(IF(J$7&gt;(J$3+J$4*('Baseline Data'!E59)+J$10*(IF(J$5=0,0,POWER(1+J$5,$C61-$C$10)))),J$7,(J$3+J$4*('Baseline Data'!E59)+J$10*(IF(J$5=0,0,POWER(1+J$5,$C61-$C$10)))))))</f>
        <v>0.039</v>
      </c>
      <c r="K60" s="20">
        <f>IF(K$6&lt;(K$3+K$4*('Baseline Data'!F59)+K$10*(IF(K$5=0,0,POWER(1+K$5,$C61-$C$10)))),K$6,(IF(K$7&gt;(K$3+K$4*('Baseline Data'!F59)+K$10*(IF(K$5=0,0,POWER(1+K$5,$C61-$C$10)))),K$7,(K$3+K$4*('Baseline Data'!F59)+K$10*(IF(K$5=0,0,POWER(1+K$5,$C61-$C$10)))))))</f>
        <v>0.065</v>
      </c>
      <c r="L60" s="228">
        <f t="shared" si="10"/>
        <v>0.022710843373493973</v>
      </c>
      <c r="M60" s="635">
        <f>'Baseline Data'!A59</f>
        <v>2063</v>
      </c>
      <c r="N60" s="648">
        <f t="shared" si="2"/>
        <v>148100</v>
      </c>
      <c r="O60" s="649">
        <f t="shared" si="9"/>
        <v>0.08</v>
      </c>
      <c r="P60" s="640">
        <f t="shared" si="4"/>
        <v>1.621142471303174</v>
      </c>
      <c r="Q60" s="23">
        <f t="shared" si="7"/>
        <v>0.318</v>
      </c>
      <c r="R60" s="21">
        <f t="shared" si="8"/>
        <v>-0.097</v>
      </c>
      <c r="S60" s="220">
        <f t="shared" si="5"/>
        <v>0.04228915662650603</v>
      </c>
      <c r="T60" s="81"/>
      <c r="U60" s="679"/>
    </row>
    <row r="61" spans="2:21" ht="18" customHeight="1">
      <c r="B61" s="191"/>
      <c r="C61" s="41">
        <f>'Baseline Data'!A60</f>
        <v>2064</v>
      </c>
      <c r="D61" s="331">
        <f>IF(D$6&lt;(D$3+D$4*('Baseline Data'!P60)+D$10*(IF(D$5=0,0,POWER(1+D$5,$C62-$C$10)))),D$6,(IF(D$7&gt;(D$3+D$4*('Baseline Data'!P60)+D$10*(IF(D$5=0,0,POWER(1+D$5,$C62-$C$10)))),D$7,(D$3+D$4*('Baseline Data'!P60)+D$10*(IF(D$5=0,0,POWER(1+D$5,$C62-$C$10)))))))</f>
        <v>52400</v>
      </c>
      <c r="E61" s="332">
        <f>IF(E$6&lt;(E$3+E$4*('Baseline Data'!R60)+E$10*(IF(E$5=0,0,POWER(1+E$5,$C62-$C$10)))),E$6,(IF(E$7&gt;(E$3+E$4*('Baseline Data'!R60)+E$10*(IF(E$5=0,0,POWER(1+E$5,$C62-$C$10)))),E$7,(E$3+E$4*('Baseline Data'!R60)+E$10*(IF(E$5=0,0,POWER(1+E$5,$C62-$C$10)))))))</f>
        <v>2.954198473282443</v>
      </c>
      <c r="F61" s="294">
        <f>(IF(F$6&lt;(F$3+F$4*('Baseline Data'!T60)+F$10*(IF(F$5=0,0,POWER(1+F$5,$C61-$C$10)))),F$6,(IF(F$7&gt;(F$3+F$4*('Baseline Data'!T60)+F$10*(IF(F$5=0,0,POWER(1+F$5,$C61-$C$10)))),F$7,(F$3+F$4*('Baseline Data'!T60)+F$10*(IF(F$5=0,0,POWER(1+F$5,$C61-$C$10))))))))</f>
        <v>0.052529975114998864</v>
      </c>
      <c r="G61" s="20">
        <f>IF(G$6&lt;(G$3+G$4*('Baseline Data'!B60)+G$10*(IF(G$5=0,0,POWER(1+G$5,$C62-$C$10)))),G$6,(IF(G$7&gt;(G$3+G$4*('Baseline Data'!B60)+G$10*(IF(G$5=0,0,POWER(1+G$5,$C62-$C$10)))),G$7,(G$3+G$4*('Baseline Data'!B60)+G$10*(IF(G$5=0,0,POWER(1+G$5,$C62-$C$10)))))))</f>
        <v>0.222</v>
      </c>
      <c r="H61" s="20">
        <f>IF(H$6&lt;(H$3+H$4*('Baseline Data'!C60)+H$10*(IF(H$5=0,0,POWER(1+H$5,$C62-$C$10)))),H$6,(IF(H$7&gt;(H$3+H$4*('Baseline Data'!C60)+H$10*(IF(H$5=0,0,POWER(1+H$5,$C62-$C$10)))),H$7,(H$3+H$4*('Baseline Data'!C60)+H$10*(IF(H$5=0,0,POWER(1+H$5,$C62-$C$10)))))))</f>
        <v>0.064</v>
      </c>
      <c r="I61" s="20">
        <f>IF(I$6&lt;(I$3+I$4*('Baseline Data'!D60)+I$10*(IF(I$5=0,0,POWER(1+I$5,$C62-$C$10)))),I$6,(IF(I$7&gt;(I$3+I$4*('Baseline Data'!D60)+I$10*(IF(I$5=0,0,POWER(1+I$5,$C62-$C$10)))),I$7,(I$3+I$4*('Baseline Data'!D60)+I$10*(IF(I$5=0,0,POWER(1+I$5,$C62-$C$10)))))))</f>
        <v>0.071</v>
      </c>
      <c r="J61" s="20">
        <f>IF(J$6&lt;(J$3+J$4*('Baseline Data'!E60)+J$10*(IF(J$5=0,0,POWER(1+J$5,$C62-$C$10)))),J$6,(IF(J$7&gt;(J$3+J$4*('Baseline Data'!E60)+J$10*(IF(J$5=0,0,POWER(1+J$5,$C62-$C$10)))),J$7,(J$3+J$4*('Baseline Data'!E60)+J$10*(IF(J$5=0,0,POWER(1+J$5,$C62-$C$10)))))))</f>
        <v>0.04</v>
      </c>
      <c r="K61" s="20">
        <f>IF(K$6&lt;(K$3+K$4*('Baseline Data'!F60)+K$10*(IF(K$5=0,0,POWER(1+K$5,$C62-$C$10)))),K$6,(IF(K$7&gt;(K$3+K$4*('Baseline Data'!F60)+K$10*(IF(K$5=0,0,POWER(1+K$5,$C62-$C$10)))),K$7,(K$3+K$4*('Baseline Data'!F60)+K$10*(IF(K$5=0,0,POWER(1+K$5,$C62-$C$10)))))))</f>
        <v>0.065</v>
      </c>
      <c r="L61" s="228">
        <f t="shared" si="10"/>
        <v>0.022710843373493973</v>
      </c>
      <c r="M61" s="635">
        <f>'Baseline Data'!A60</f>
        <v>2064</v>
      </c>
      <c r="N61" s="648">
        <f t="shared" si="2"/>
        <v>154800</v>
      </c>
      <c r="O61" s="649">
        <f t="shared" si="9"/>
        <v>0.081</v>
      </c>
      <c r="P61" s="640">
        <f t="shared" si="4"/>
        <v>1.649976744186047</v>
      </c>
      <c r="Q61" s="23">
        <f t="shared" si="7"/>
        <v>0.321</v>
      </c>
      <c r="R61" s="21">
        <f t="shared" si="8"/>
        <v>-0.099</v>
      </c>
      <c r="S61" s="220">
        <f t="shared" si="5"/>
        <v>0.04228915662650603</v>
      </c>
      <c r="T61" s="81"/>
      <c r="U61" s="679"/>
    </row>
    <row r="62" spans="2:21" ht="18" customHeight="1">
      <c r="B62" s="191"/>
      <c r="C62" s="41">
        <f>'Baseline Data'!A61</f>
        <v>2065</v>
      </c>
      <c r="D62" s="331">
        <f>IF(D$6&lt;(D$3+D$4*('Baseline Data'!P61)+D$10*(IF(D$5=0,0,POWER(1+D$5,$C63-$C$10)))),D$6,(IF(D$7&gt;(D$3+D$4*('Baseline Data'!P61)+D$10*(IF(D$5=0,0,POWER(1+D$5,$C63-$C$10)))),D$7,(D$3+D$4*('Baseline Data'!P61)+D$10*(IF(D$5=0,0,POWER(1+D$5,$C63-$C$10)))))))</f>
        <v>53600</v>
      </c>
      <c r="E62" s="332">
        <f>IF(E$6&lt;(E$3+E$4*('Baseline Data'!R61)+E$10*(IF(E$5=0,0,POWER(1+E$5,$C63-$C$10)))),E$6,(IF(E$7&gt;(E$3+E$4*('Baseline Data'!R61)+E$10*(IF(E$5=0,0,POWER(1+E$5,$C63-$C$10)))),E$7,(E$3+E$4*('Baseline Data'!R61)+E$10*(IF(E$5=0,0,POWER(1+E$5,$C63-$C$10)))))))</f>
        <v>3.0167910447761193</v>
      </c>
      <c r="F62" s="294">
        <f>(IF(F$6&lt;(F$3+F$4*('Baseline Data'!T61)+F$10*(IF(F$5=0,0,POWER(1+F$5,$C62-$C$10)))),F$6,(IF(F$7&gt;(F$3+F$4*('Baseline Data'!T61)+F$10*(IF(F$5=0,0,POWER(1+F$5,$C62-$C$10)))),F$7,(F$3+F$4*('Baseline Data'!T61)+F$10*(IF(F$5=0,0,POWER(1+F$5,$C62-$C$10))))))))</f>
        <v>0.05221035820052754</v>
      </c>
      <c r="G62" s="20">
        <f>IF(G$6&lt;(G$3+G$4*('Baseline Data'!B61)+G$10*(IF(G$5=0,0,POWER(1+G$5,$C63-$C$10)))),G$6,(IF(G$7&gt;(G$3+G$4*('Baseline Data'!B61)+G$10*(IF(G$5=0,0,POWER(1+G$5,$C63-$C$10)))),G$7,(G$3+G$4*('Baseline Data'!B61)+G$10*(IF(G$5=0,0,POWER(1+G$5,$C63-$C$10)))))))</f>
        <v>0.223</v>
      </c>
      <c r="H62" s="20">
        <f>IF(H$6&lt;(H$3+H$4*('Baseline Data'!C61)+H$10*(IF(H$5=0,0,POWER(1+H$5,$C63-$C$10)))),H$6,(IF(H$7&gt;(H$3+H$4*('Baseline Data'!C61)+H$10*(IF(H$5=0,0,POWER(1+H$5,$C63-$C$10)))),H$7,(H$3+H$4*('Baseline Data'!C61)+H$10*(IF(H$5=0,0,POWER(1+H$5,$C63-$C$10)))))))</f>
        <v>0.064</v>
      </c>
      <c r="I62" s="20">
        <f>IF(I$6&lt;(I$3+I$4*('Baseline Data'!D61)+I$10*(IF(I$5=0,0,POWER(1+I$5,$C63-$C$10)))),I$6,(IF(I$7&gt;(I$3+I$4*('Baseline Data'!D61)+I$10*(IF(I$5=0,0,POWER(1+I$5,$C63-$C$10)))),I$7,(I$3+I$4*('Baseline Data'!D61)+I$10*(IF(I$5=0,0,POWER(1+I$5,$C63-$C$10)))))))</f>
        <v>0.07200000000000001</v>
      </c>
      <c r="J62" s="20">
        <f>IF(J$6&lt;(J$3+J$4*('Baseline Data'!E61)+J$10*(IF(J$5=0,0,POWER(1+J$5,$C63-$C$10)))),J$6,(IF(J$7&gt;(J$3+J$4*('Baseline Data'!E61)+J$10*(IF(J$5=0,0,POWER(1+J$5,$C63-$C$10)))),J$7,(J$3+J$4*('Baseline Data'!E61)+J$10*(IF(J$5=0,0,POWER(1+J$5,$C63-$C$10)))))))</f>
        <v>0.04</v>
      </c>
      <c r="K62" s="20">
        <f>IF(K$6&lt;(K$3+K$4*('Baseline Data'!F61)+K$10*(IF(K$5=0,0,POWER(1+K$5,$C63-$C$10)))),K$6,(IF(K$7&gt;(K$3+K$4*('Baseline Data'!F61)+K$10*(IF(K$5=0,0,POWER(1+K$5,$C63-$C$10)))),K$7,(K$3+K$4*('Baseline Data'!F61)+K$10*(IF(K$5=0,0,POWER(1+K$5,$C63-$C$10)))))))</f>
        <v>0.065</v>
      </c>
      <c r="L62" s="228">
        <f t="shared" si="10"/>
        <v>0.022710843373493973</v>
      </c>
      <c r="M62" s="635">
        <f>'Baseline Data'!A61</f>
        <v>2065</v>
      </c>
      <c r="N62" s="648">
        <f t="shared" si="2"/>
        <v>161700</v>
      </c>
      <c r="O62" s="649">
        <f t="shared" si="9"/>
        <v>0.08199999999999999</v>
      </c>
      <c r="P62" s="640">
        <f t="shared" si="4"/>
        <v>1.6795695732838591</v>
      </c>
      <c r="Q62" s="23">
        <f t="shared" si="7"/>
        <v>0.323</v>
      </c>
      <c r="R62" s="21">
        <f t="shared" si="8"/>
        <v>-0.1</v>
      </c>
      <c r="S62" s="220">
        <f t="shared" si="5"/>
        <v>0.04228915662650603</v>
      </c>
      <c r="T62" s="81"/>
      <c r="U62" s="679"/>
    </row>
    <row r="63" spans="2:21" ht="18" customHeight="1">
      <c r="B63" s="191"/>
      <c r="C63" s="41">
        <f>'Baseline Data'!A62</f>
        <v>2066</v>
      </c>
      <c r="D63" s="331">
        <f>IF(D$6&lt;(D$3+D$4*('Baseline Data'!P62)+D$10*(IF(D$5=0,0,POWER(1+D$5,$C64-$C$10)))),D$6,(IF(D$7&gt;(D$3+D$4*('Baseline Data'!P62)+D$10*(IF(D$5=0,0,POWER(1+D$5,$C64-$C$10)))),D$7,(D$3+D$4*('Baseline Data'!P62)+D$10*(IF(D$5=0,0,POWER(1+D$5,$C64-$C$10)))))))</f>
        <v>54800</v>
      </c>
      <c r="E63" s="332">
        <f>IF(E$6&lt;(E$3+E$4*('Baseline Data'!R62)+E$10*(IF(E$5=0,0,POWER(1+E$5,$C64-$C$10)))),E$6,(IF(E$7&gt;(E$3+E$4*('Baseline Data'!R62)+E$10*(IF(E$5=0,0,POWER(1+E$5,$C64-$C$10)))),E$7,(E$3+E$4*('Baseline Data'!R62)+E$10*(IF(E$5=0,0,POWER(1+E$5,$C64-$C$10)))))))</f>
        <v>3.0839416058394162</v>
      </c>
      <c r="F63" s="294">
        <f>(IF(F$6&lt;(F$3+F$4*('Baseline Data'!T62)+F$10*(IF(F$5=0,0,POWER(1+F$5,$C63-$C$10)))),F$6,(IF(F$7&gt;(F$3+F$4*('Baseline Data'!T62)+F$10*(IF(F$5=0,0,POWER(1+F$5,$C63-$C$10)))),F$7,(F$3+F$4*('Baseline Data'!T62)+F$10*(IF(F$5=0,0,POWER(1+F$5,$C63-$C$10))))))))</f>
        <v>0.052548603571572663</v>
      </c>
      <c r="G63" s="20">
        <f>IF(G$6&lt;(G$3+G$4*('Baseline Data'!B62)+G$10*(IF(G$5=0,0,POWER(1+G$5,$C64-$C$10)))),G$6,(IF(G$7&gt;(G$3+G$4*('Baseline Data'!B62)+G$10*(IF(G$5=0,0,POWER(1+G$5,$C64-$C$10)))),G$7,(G$3+G$4*('Baseline Data'!B62)+G$10*(IF(G$5=0,0,POWER(1+G$5,$C64-$C$10)))))))</f>
        <v>0.22399999999999998</v>
      </c>
      <c r="H63" s="20">
        <f>IF(H$6&lt;(H$3+H$4*('Baseline Data'!C62)+H$10*(IF(H$5=0,0,POWER(1+H$5,$C64-$C$10)))),H$6,(IF(H$7&gt;(H$3+H$4*('Baseline Data'!C62)+H$10*(IF(H$5=0,0,POWER(1+H$5,$C64-$C$10)))),H$7,(H$3+H$4*('Baseline Data'!C62)+H$10*(IF(H$5=0,0,POWER(1+H$5,$C64-$C$10)))))))</f>
        <v>0.064</v>
      </c>
      <c r="I63" s="20">
        <f>IF(I$6&lt;(I$3+I$4*('Baseline Data'!D62)+I$10*(IF(I$5=0,0,POWER(1+I$5,$C64-$C$10)))),I$6,(IF(I$7&gt;(I$3+I$4*('Baseline Data'!D62)+I$10*(IF(I$5=0,0,POWER(1+I$5,$C64-$C$10)))),I$7,(I$3+I$4*('Baseline Data'!D62)+I$10*(IF(I$5=0,0,POWER(1+I$5,$C64-$C$10)))))))</f>
        <v>0.073</v>
      </c>
      <c r="J63" s="20">
        <f>IF(J$6&lt;(J$3+J$4*('Baseline Data'!E62)+J$10*(IF(J$5=0,0,POWER(1+J$5,$C64-$C$10)))),J$6,(IF(J$7&gt;(J$3+J$4*('Baseline Data'!E62)+J$10*(IF(J$5=0,0,POWER(1+J$5,$C64-$C$10)))),J$7,(J$3+J$4*('Baseline Data'!E62)+J$10*(IF(J$5=0,0,POWER(1+J$5,$C64-$C$10)))))))</f>
        <v>0.04</v>
      </c>
      <c r="K63" s="20">
        <f>IF(K$6&lt;(K$3+K$4*('Baseline Data'!F62)+K$10*(IF(K$5=0,0,POWER(1+K$5,$C64-$C$10)))),K$6,(IF(K$7&gt;(K$3+K$4*('Baseline Data'!F62)+K$10*(IF(K$5=0,0,POWER(1+K$5,$C64-$C$10)))),K$7,(K$3+K$4*('Baseline Data'!F62)+K$10*(IF(K$5=0,0,POWER(1+K$5,$C64-$C$10)))))))</f>
        <v>0.064</v>
      </c>
      <c r="L63" s="228">
        <f t="shared" si="10"/>
        <v>0.022361445783132528</v>
      </c>
      <c r="M63" s="635">
        <f>'Baseline Data'!A62</f>
        <v>2066</v>
      </c>
      <c r="N63" s="648">
        <f t="shared" si="2"/>
        <v>169000</v>
      </c>
      <c r="O63" s="649">
        <f t="shared" si="9"/>
        <v>0.084</v>
      </c>
      <c r="P63" s="640">
        <f t="shared" si="4"/>
        <v>1.7080201183431953</v>
      </c>
      <c r="Q63" s="23">
        <f t="shared" si="7"/>
        <v>0.325</v>
      </c>
      <c r="R63" s="21">
        <f t="shared" si="8"/>
        <v>-0.10100000000000003</v>
      </c>
      <c r="S63" s="220">
        <f t="shared" si="5"/>
        <v>0.04163855421686748</v>
      </c>
      <c r="T63" s="81"/>
      <c r="U63" s="679"/>
    </row>
    <row r="64" spans="2:21" ht="18" customHeight="1">
      <c r="B64" s="191"/>
      <c r="C64" s="41">
        <f>'Baseline Data'!A63</f>
        <v>2067</v>
      </c>
      <c r="D64" s="331">
        <f>IF(D$6&lt;(D$3+D$4*('Baseline Data'!P63)+D$10*(IF(D$5=0,0,POWER(1+D$5,$C65-$C$10)))),D$6,(IF(D$7&gt;(D$3+D$4*('Baseline Data'!P63)+D$10*(IF(D$5=0,0,POWER(1+D$5,$C65-$C$10)))),D$7,(D$3+D$4*('Baseline Data'!P63)+D$10*(IF(D$5=0,0,POWER(1+D$5,$C65-$C$10)))))))</f>
        <v>56000</v>
      </c>
      <c r="E64" s="332">
        <f>IF(E$6&lt;(E$3+E$4*('Baseline Data'!R63)+E$10*(IF(E$5=0,0,POWER(1+E$5,$C65-$C$10)))),E$6,(IF(E$7&gt;(E$3+E$4*('Baseline Data'!R63)+E$10*(IF(E$5=0,0,POWER(1+E$5,$C65-$C$10)))),E$7,(E$3+E$4*('Baseline Data'!R63)+E$10*(IF(E$5=0,0,POWER(1+E$5,$C65-$C$10)))))))</f>
        <v>3.1517857142857144</v>
      </c>
      <c r="F64" s="294">
        <f>(IF(F$6&lt;(F$3+F$4*('Baseline Data'!T63)+F$10*(IF(F$5=0,0,POWER(1+F$5,$C64-$C$10)))),F$6,(IF(F$7&gt;(F$3+F$4*('Baseline Data'!T63)+F$10*(IF(F$5=0,0,POWER(1+F$5,$C64-$C$10)))),F$7,(F$3+F$4*('Baseline Data'!T63)+F$10*(IF(F$5=0,0,POWER(1+F$5,$C64-$C$10))))))))</f>
        <v>0.05224527576816923</v>
      </c>
      <c r="G64" s="20">
        <f>IF(G$6&lt;(G$3+G$4*('Baseline Data'!B63)+G$10*(IF(G$5=0,0,POWER(1+G$5,$C65-$C$10)))),G$6,(IF(G$7&gt;(G$3+G$4*('Baseline Data'!B63)+G$10*(IF(G$5=0,0,POWER(1+G$5,$C65-$C$10)))),G$7,(G$3+G$4*('Baseline Data'!B63)+G$10*(IF(G$5=0,0,POWER(1+G$5,$C65-$C$10)))))))</f>
        <v>0.225</v>
      </c>
      <c r="H64" s="20">
        <f>IF(H$6&lt;(H$3+H$4*('Baseline Data'!C63)+H$10*(IF(H$5=0,0,POWER(1+H$5,$C65-$C$10)))),H$6,(IF(H$7&gt;(H$3+H$4*('Baseline Data'!C63)+H$10*(IF(H$5=0,0,POWER(1+H$5,$C65-$C$10)))),H$7,(H$3+H$4*('Baseline Data'!C63)+H$10*(IF(H$5=0,0,POWER(1+H$5,$C65-$C$10)))))))</f>
        <v>0.064</v>
      </c>
      <c r="I64" s="20">
        <f>IF(I$6&lt;(I$3+I$4*('Baseline Data'!D63)+I$10*(IF(I$5=0,0,POWER(1+I$5,$C65-$C$10)))),I$6,(IF(I$7&gt;(I$3+I$4*('Baseline Data'!D63)+I$10*(IF(I$5=0,0,POWER(1+I$5,$C65-$C$10)))),I$7,(I$3+I$4*('Baseline Data'!D63)+I$10*(IF(I$5=0,0,POWER(1+I$5,$C65-$C$10)))))))</f>
        <v>0.07400000000000001</v>
      </c>
      <c r="J64" s="20">
        <f>IF(J$6&lt;(J$3+J$4*('Baseline Data'!E63)+J$10*(IF(J$5=0,0,POWER(1+J$5,$C65-$C$10)))),J$6,(IF(J$7&gt;(J$3+J$4*('Baseline Data'!E63)+J$10*(IF(J$5=0,0,POWER(1+J$5,$C65-$C$10)))),J$7,(J$3+J$4*('Baseline Data'!E63)+J$10*(IF(J$5=0,0,POWER(1+J$5,$C65-$C$10)))))))</f>
        <v>0.04</v>
      </c>
      <c r="K64" s="20">
        <f>IF(K$6&lt;(K$3+K$4*('Baseline Data'!F63)+K$10*(IF(K$5=0,0,POWER(1+K$5,$C65-$C$10)))),K$6,(IF(K$7&gt;(K$3+K$4*('Baseline Data'!F63)+K$10*(IF(K$5=0,0,POWER(1+K$5,$C65-$C$10)))),K$7,(K$3+K$4*('Baseline Data'!F63)+K$10*(IF(K$5=0,0,POWER(1+K$5,$C65-$C$10)))))))</f>
        <v>0.064</v>
      </c>
      <c r="L64" s="228">
        <f t="shared" si="10"/>
        <v>0.022361445783132528</v>
      </c>
      <c r="M64" s="635">
        <f>'Baseline Data'!A63</f>
        <v>2067</v>
      </c>
      <c r="N64" s="648">
        <f t="shared" si="2"/>
        <v>176500</v>
      </c>
      <c r="O64" s="649">
        <f t="shared" si="9"/>
        <v>0.085</v>
      </c>
      <c r="P64" s="640">
        <f t="shared" si="4"/>
        <v>1.7374413597733713</v>
      </c>
      <c r="Q64" s="23">
        <f t="shared" si="7"/>
        <v>0.327</v>
      </c>
      <c r="R64" s="21">
        <f t="shared" si="8"/>
        <v>-0.10200000000000001</v>
      </c>
      <c r="S64" s="220">
        <f t="shared" si="5"/>
        <v>0.04163855421686748</v>
      </c>
      <c r="T64" s="81"/>
      <c r="U64" s="679"/>
    </row>
    <row r="65" spans="2:21" ht="18" customHeight="1">
      <c r="B65" s="191"/>
      <c r="C65" s="41">
        <f>'Baseline Data'!A64</f>
        <v>2068</v>
      </c>
      <c r="D65" s="331">
        <f>IF(D$6&lt;(D$3+D$4*('Baseline Data'!P64)+D$10*(IF(D$5=0,0,POWER(1+D$5,$C66-$C$10)))),D$6,(IF(D$7&gt;(D$3+D$4*('Baseline Data'!P64)+D$10*(IF(D$5=0,0,POWER(1+D$5,$C66-$C$10)))),D$7,(D$3+D$4*('Baseline Data'!P64)+D$10*(IF(D$5=0,0,POWER(1+D$5,$C66-$C$10)))))))</f>
        <v>57200</v>
      </c>
      <c r="E65" s="332">
        <f>IF(E$6&lt;(E$3+E$4*('Baseline Data'!R64)+E$10*(IF(E$5=0,0,POWER(1+E$5,$C66-$C$10)))),E$6,(IF(E$7&gt;(E$3+E$4*('Baseline Data'!R64)+E$10*(IF(E$5=0,0,POWER(1+E$5,$C66-$C$10)))),E$7,(E$3+E$4*('Baseline Data'!R64)+E$10*(IF(E$5=0,0,POWER(1+E$5,$C66-$C$10)))))))</f>
        <v>3.2237762237762237</v>
      </c>
      <c r="F65" s="294">
        <f>(IF(F$6&lt;(F$3+F$4*('Baseline Data'!T64)+F$10*(IF(F$5=0,0,POWER(1+F$5,$C65-$C$10)))),F$6,(IF(F$7&gt;(F$3+F$4*('Baseline Data'!T64)+F$10*(IF(F$5=0,0,POWER(1+F$5,$C65-$C$10)))),F$7,(F$3+F$4*('Baseline Data'!T64)+F$10*(IF(F$5=0,0,POWER(1+F$5,$C65-$C$10))))))))</f>
        <v>0.05261545666771397</v>
      </c>
      <c r="G65" s="20">
        <f>IF(G$6&lt;(G$3+G$4*('Baseline Data'!B64)+G$10*(IF(G$5=0,0,POWER(1+G$5,$C66-$C$10)))),G$6,(IF(G$7&gt;(G$3+G$4*('Baseline Data'!B64)+G$10*(IF(G$5=0,0,POWER(1+G$5,$C66-$C$10)))),G$7,(G$3+G$4*('Baseline Data'!B64)+G$10*(IF(G$5=0,0,POWER(1+G$5,$C66-$C$10)))))))</f>
        <v>0.226</v>
      </c>
      <c r="H65" s="20">
        <f>IF(H$6&lt;(H$3+H$4*('Baseline Data'!C64)+H$10*(IF(H$5=0,0,POWER(1+H$5,$C66-$C$10)))),H$6,(IF(H$7&gt;(H$3+H$4*('Baseline Data'!C64)+H$10*(IF(H$5=0,0,POWER(1+H$5,$C66-$C$10)))),H$7,(H$3+H$4*('Baseline Data'!C64)+H$10*(IF(H$5=0,0,POWER(1+H$5,$C66-$C$10)))))))</f>
        <v>0.065</v>
      </c>
      <c r="I65" s="20">
        <f>IF(I$6&lt;(I$3+I$4*('Baseline Data'!D64)+I$10*(IF(I$5=0,0,POWER(1+I$5,$C66-$C$10)))),I$6,(IF(I$7&gt;(I$3+I$4*('Baseline Data'!D64)+I$10*(IF(I$5=0,0,POWER(1+I$5,$C66-$C$10)))),I$7,(I$3+I$4*('Baseline Data'!D64)+I$10*(IF(I$5=0,0,POWER(1+I$5,$C66-$C$10)))))))</f>
        <v>0.075</v>
      </c>
      <c r="J65" s="20">
        <f>IF(J$6&lt;(J$3+J$4*('Baseline Data'!E64)+J$10*(IF(J$5=0,0,POWER(1+J$5,$C66-$C$10)))),J$6,(IF(J$7&gt;(J$3+J$4*('Baseline Data'!E64)+J$10*(IF(J$5=0,0,POWER(1+J$5,$C66-$C$10)))),J$7,(J$3+J$4*('Baseline Data'!E64)+J$10*(IF(J$5=0,0,POWER(1+J$5,$C66-$C$10)))))))</f>
        <v>0.040999999999999995</v>
      </c>
      <c r="K65" s="20">
        <f>IF(K$6&lt;(K$3+K$4*('Baseline Data'!F64)+K$10*(IF(K$5=0,0,POWER(1+K$5,$C66-$C$10)))),K$6,(IF(K$7&gt;(K$3+K$4*('Baseline Data'!F64)+K$10*(IF(K$5=0,0,POWER(1+K$5,$C66-$C$10)))),K$7,(K$3+K$4*('Baseline Data'!F64)+K$10*(IF(K$5=0,0,POWER(1+K$5,$C66-$C$10)))))))</f>
        <v>0.064</v>
      </c>
      <c r="L65" s="228">
        <f t="shared" si="10"/>
        <v>0.022361445783132528</v>
      </c>
      <c r="M65" s="635">
        <f>'Baseline Data'!A64</f>
        <v>2068</v>
      </c>
      <c r="N65" s="648">
        <f t="shared" si="2"/>
        <v>184400</v>
      </c>
      <c r="O65" s="649">
        <f t="shared" si="9"/>
        <v>0.087</v>
      </c>
      <c r="P65" s="640">
        <f t="shared" si="4"/>
        <v>1.7690065075921908</v>
      </c>
      <c r="Q65" s="23">
        <f t="shared" si="7"/>
        <v>0.33199999999999996</v>
      </c>
      <c r="R65" s="21">
        <f t="shared" si="8"/>
        <v>-0.10599999999999996</v>
      </c>
      <c r="S65" s="220">
        <f t="shared" si="5"/>
        <v>0.04163855421686748</v>
      </c>
      <c r="T65" s="81"/>
      <c r="U65" s="679"/>
    </row>
    <row r="66" spans="2:21" ht="18" customHeight="1">
      <c r="B66" s="191"/>
      <c r="C66" s="41">
        <f>'Baseline Data'!A65</f>
        <v>2069</v>
      </c>
      <c r="D66" s="331">
        <f>IF(D$6&lt;(D$3+D$4*('Baseline Data'!P65)+D$10*(IF(D$5=0,0,POWER(1+D$5,$C67-$C$10)))),D$6,(IF(D$7&gt;(D$3+D$4*('Baseline Data'!P65)+D$10*(IF(D$5=0,0,POWER(1+D$5,$C67-$C$10)))),D$7,(D$3+D$4*('Baseline Data'!P65)+D$10*(IF(D$5=0,0,POWER(1+D$5,$C67-$C$10)))))))</f>
        <v>58500</v>
      </c>
      <c r="E66" s="332">
        <f>IF(E$6&lt;(E$3+E$4*('Baseline Data'!R65)+E$10*(IF(E$5=0,0,POWER(1+E$5,$C67-$C$10)))),E$6,(IF(E$7&gt;(E$3+E$4*('Baseline Data'!R65)+E$10*(IF(E$5=0,0,POWER(1+E$5,$C67-$C$10)))),E$7,(E$3+E$4*('Baseline Data'!R65)+E$10*(IF(E$5=0,0,POWER(1+E$5,$C67-$C$10)))))))</f>
        <v>3.2957264957264956</v>
      </c>
      <c r="F66" s="294">
        <f>(IF(F$6&lt;(F$3+F$4*('Baseline Data'!T65)+F$10*(IF(F$5=0,0,POWER(1+F$5,$C66-$C$10)))),F$6,(IF(F$7&gt;(F$3+F$4*('Baseline Data'!T65)+F$10*(IF(F$5=0,0,POWER(1+F$5,$C66-$C$10)))),F$7,(F$3+F$4*('Baseline Data'!T65)+F$10*(IF(F$5=0,0,POWER(1+F$5,$C66-$C$10))))))))</f>
        <v>0.05230518427539637</v>
      </c>
      <c r="G66" s="20">
        <f>IF(G$6&lt;(G$3+G$4*('Baseline Data'!B65)+G$10*(IF(G$5=0,0,POWER(1+G$5,$C67-$C$10)))),G$6,(IF(G$7&gt;(G$3+G$4*('Baseline Data'!B65)+G$10*(IF(G$5=0,0,POWER(1+G$5,$C67-$C$10)))),G$7,(G$3+G$4*('Baseline Data'!B65)+G$10*(IF(G$5=0,0,POWER(1+G$5,$C67-$C$10)))))))</f>
        <v>0.22699999999999998</v>
      </c>
      <c r="H66" s="20">
        <f>IF(H$6&lt;(H$3+H$4*('Baseline Data'!C65)+H$10*(IF(H$5=0,0,POWER(1+H$5,$C67-$C$10)))),H$6,(IF(H$7&gt;(H$3+H$4*('Baseline Data'!C65)+H$10*(IF(H$5=0,0,POWER(1+H$5,$C67-$C$10)))),H$7,(H$3+H$4*('Baseline Data'!C65)+H$10*(IF(H$5=0,0,POWER(1+H$5,$C67-$C$10)))))))</f>
        <v>0.065</v>
      </c>
      <c r="I66" s="20">
        <f>IF(I$6&lt;(I$3+I$4*('Baseline Data'!D65)+I$10*(IF(I$5=0,0,POWER(1+I$5,$C67-$C$10)))),I$6,(IF(I$7&gt;(I$3+I$4*('Baseline Data'!D65)+I$10*(IF(I$5=0,0,POWER(1+I$5,$C67-$C$10)))),I$7,(I$3+I$4*('Baseline Data'!D65)+I$10*(IF(I$5=0,0,POWER(1+I$5,$C67-$C$10)))))))</f>
        <v>0.076</v>
      </c>
      <c r="J66" s="20">
        <f>IF(J$6&lt;(J$3+J$4*('Baseline Data'!E65)+J$10*(IF(J$5=0,0,POWER(1+J$5,$C67-$C$10)))),J$6,(IF(J$7&gt;(J$3+J$4*('Baseline Data'!E65)+J$10*(IF(J$5=0,0,POWER(1+J$5,$C67-$C$10)))),J$7,(J$3+J$4*('Baseline Data'!E65)+J$10*(IF(J$5=0,0,POWER(1+J$5,$C67-$C$10)))))))</f>
        <v>0.040999999999999995</v>
      </c>
      <c r="K66" s="20">
        <f>IF(K$6&lt;(K$3+K$4*('Baseline Data'!F65)+K$10*(IF(K$5=0,0,POWER(1+K$5,$C67-$C$10)))),K$6,(IF(K$7&gt;(K$3+K$4*('Baseline Data'!F65)+K$10*(IF(K$5=0,0,POWER(1+K$5,$C67-$C$10)))),K$7,(K$3+K$4*('Baseline Data'!F65)+K$10*(IF(K$5=0,0,POWER(1+K$5,$C67-$C$10)))))))</f>
        <v>0.064</v>
      </c>
      <c r="L66" s="228">
        <f t="shared" si="10"/>
        <v>0.022361445783132528</v>
      </c>
      <c r="M66" s="635">
        <f>'Baseline Data'!A65</f>
        <v>2069</v>
      </c>
      <c r="N66" s="648">
        <f t="shared" si="2"/>
        <v>192800</v>
      </c>
      <c r="O66" s="649">
        <f t="shared" si="9"/>
        <v>0.08800000000000001</v>
      </c>
      <c r="P66" s="640">
        <f t="shared" si="4"/>
        <v>1.7989336099585063</v>
      </c>
      <c r="Q66" s="23">
        <f t="shared" si="7"/>
        <v>0.334</v>
      </c>
      <c r="R66" s="21">
        <f t="shared" si="8"/>
        <v>-0.10700000000000004</v>
      </c>
      <c r="S66" s="220">
        <f t="shared" si="5"/>
        <v>0.04163855421686748</v>
      </c>
      <c r="T66" s="81"/>
      <c r="U66" s="679"/>
    </row>
    <row r="67" spans="2:21" ht="18" customHeight="1">
      <c r="B67" s="191"/>
      <c r="C67" s="41">
        <f>'Baseline Data'!A66</f>
        <v>2070</v>
      </c>
      <c r="D67" s="331">
        <f>IF(D$6&lt;(D$3+D$4*('Baseline Data'!P66)+D$10*(IF(D$5=0,0,POWER(1+D$5,$C68-$C$10)))),D$6,(IF(D$7&gt;(D$3+D$4*('Baseline Data'!P66)+D$10*(IF(D$5=0,0,POWER(1+D$5,$C68-$C$10)))),D$7,(D$3+D$4*('Baseline Data'!P66)+D$10*(IF(D$5=0,0,POWER(1+D$5,$C68-$C$10)))))))</f>
        <v>59800</v>
      </c>
      <c r="E67" s="332">
        <f>IF(E$6&lt;(E$3+E$4*('Baseline Data'!R66)+E$10*(IF(E$5=0,0,POWER(1+E$5,$C68-$C$10)))),E$6,(IF(E$7&gt;(E$3+E$4*('Baseline Data'!R66)+E$10*(IF(E$5=0,0,POWER(1+E$5,$C68-$C$10)))),E$7,(E$3+E$4*('Baseline Data'!R66)+E$10*(IF(E$5=0,0,POWER(1+E$5,$C68-$C$10)))))))</f>
        <v>3.369565217391304</v>
      </c>
      <c r="F67" s="294">
        <f>(IF(F$6&lt;(F$3+F$4*('Baseline Data'!T66)+F$10*(IF(F$5=0,0,POWER(1+F$5,$C67-$C$10)))),F$6,(IF(F$7&gt;(F$3+F$4*('Baseline Data'!T66)+F$10*(IF(F$5=0,0,POWER(1+F$5,$C67-$C$10)))),F$7,(F$3+F$4*('Baseline Data'!T66)+F$10*(IF(F$5=0,0,POWER(1+F$5,$C67-$C$10))))))))</f>
        <v>0.05199319320718144</v>
      </c>
      <c r="G67" s="20">
        <f>IF(G$6&lt;(G$3+G$4*('Baseline Data'!B66)+G$10*(IF(G$5=0,0,POWER(1+G$5,$C68-$C$10)))),G$6,(IF(G$7&gt;(G$3+G$4*('Baseline Data'!B66)+G$10*(IF(G$5=0,0,POWER(1+G$5,$C68-$C$10)))),G$7,(G$3+G$4*('Baseline Data'!B66)+G$10*(IF(G$5=0,0,POWER(1+G$5,$C68-$C$10)))))))</f>
        <v>0.228</v>
      </c>
      <c r="H67" s="20">
        <f>IF(H$6&lt;(H$3+H$4*('Baseline Data'!C66)+H$10*(IF(H$5=0,0,POWER(1+H$5,$C68-$C$10)))),H$6,(IF(H$7&gt;(H$3+H$4*('Baseline Data'!C66)+H$10*(IF(H$5=0,0,POWER(1+H$5,$C68-$C$10)))),H$7,(H$3+H$4*('Baseline Data'!C66)+H$10*(IF(H$5=0,0,POWER(1+H$5,$C68-$C$10)))))))</f>
        <v>0.065</v>
      </c>
      <c r="I67" s="20">
        <f>IF(I$6&lt;(I$3+I$4*('Baseline Data'!D66)+I$10*(IF(I$5=0,0,POWER(1+I$5,$C68-$C$10)))),I$6,(IF(I$7&gt;(I$3+I$4*('Baseline Data'!D66)+I$10*(IF(I$5=0,0,POWER(1+I$5,$C68-$C$10)))),I$7,(I$3+I$4*('Baseline Data'!D66)+I$10*(IF(I$5=0,0,POWER(1+I$5,$C68-$C$10)))))))</f>
        <v>0.077</v>
      </c>
      <c r="J67" s="20">
        <f>IF(J$6&lt;(J$3+J$4*('Baseline Data'!E66)+J$10*(IF(J$5=0,0,POWER(1+J$5,$C68-$C$10)))),J$6,(IF(J$7&gt;(J$3+J$4*('Baseline Data'!E66)+J$10*(IF(J$5=0,0,POWER(1+J$5,$C68-$C$10)))),J$7,(J$3+J$4*('Baseline Data'!E66)+J$10*(IF(J$5=0,0,POWER(1+J$5,$C68-$C$10)))))))</f>
        <v>0.040999999999999995</v>
      </c>
      <c r="K67" s="20">
        <f>IF(K$6&lt;(K$3+K$4*('Baseline Data'!F66)+K$10*(IF(K$5=0,0,POWER(1+K$5,$C68-$C$10)))),K$6,(IF(K$7&gt;(K$3+K$4*('Baseline Data'!F66)+K$10*(IF(K$5=0,0,POWER(1+K$5,$C68-$C$10)))),K$7,(K$3+K$4*('Baseline Data'!F66)+K$10*(IF(K$5=0,0,POWER(1+K$5,$C68-$C$10)))))))</f>
        <v>0.064</v>
      </c>
      <c r="L67" s="228">
        <f t="shared" si="10"/>
        <v>0.022361445783132528</v>
      </c>
      <c r="M67" s="635">
        <f>'Baseline Data'!A66</f>
        <v>2070</v>
      </c>
      <c r="N67" s="648">
        <f t="shared" si="2"/>
        <v>201500</v>
      </c>
      <c r="O67" s="649">
        <f t="shared" si="9"/>
        <v>0.08900000000000002</v>
      </c>
      <c r="P67" s="640">
        <f t="shared" si="4"/>
        <v>1.8292625310173698</v>
      </c>
      <c r="Q67" s="23">
        <f t="shared" si="7"/>
        <v>0.336</v>
      </c>
      <c r="R67" s="21">
        <f t="shared" si="8"/>
        <v>-0.10800000000000001</v>
      </c>
      <c r="S67" s="220">
        <f t="shared" si="5"/>
        <v>0.04163855421686748</v>
      </c>
      <c r="T67" s="81"/>
      <c r="U67" s="679"/>
    </row>
    <row r="68" spans="2:21" ht="18" customHeight="1">
      <c r="B68" s="191"/>
      <c r="C68" s="41">
        <f>'Baseline Data'!A67</f>
        <v>2071</v>
      </c>
      <c r="D68" s="331">
        <f>IF(D$6&lt;(D$3+D$4*('Baseline Data'!P67)+D$10*(IF(D$5=0,0,POWER(1+D$5,$C69-$C$10)))),D$6,(IF(D$7&gt;(D$3+D$4*('Baseline Data'!P67)+D$10*(IF(D$5=0,0,POWER(1+D$5,$C69-$C$10)))),D$7,(D$3+D$4*('Baseline Data'!P67)+D$10*(IF(D$5=0,0,POWER(1+D$5,$C69-$C$10)))))))</f>
        <v>61200</v>
      </c>
      <c r="E68" s="332">
        <f>IF(E$6&lt;(E$3+E$4*('Baseline Data'!R67)+E$10*(IF(E$5=0,0,POWER(1+E$5,$C69-$C$10)))),E$6,(IF(E$7&gt;(E$3+E$4*('Baseline Data'!R67)+E$10*(IF(E$5=0,0,POWER(1+E$5,$C69-$C$10)))),E$7,(E$3+E$4*('Baseline Data'!R67)+E$10*(IF(E$5=0,0,POWER(1+E$5,$C69-$C$10)))))))</f>
        <v>3.4411764705882355</v>
      </c>
      <c r="F68" s="294">
        <f>(IF(F$6&lt;(F$3+F$4*('Baseline Data'!T67)+F$10*(IF(F$5=0,0,POWER(1+F$5,$C68-$C$10)))),F$6,(IF(F$7&gt;(F$3+F$4*('Baseline Data'!T67)+F$10*(IF(F$5=0,0,POWER(1+F$5,$C68-$C$10)))),F$7,(F$3+F$4*('Baseline Data'!T67)+F$10*(IF(F$5=0,0,POWER(1+F$5,$C68-$C$10))))))))</f>
        <v>0.05226219726698318</v>
      </c>
      <c r="G68" s="20">
        <f>IF(G$6&lt;(G$3+G$4*('Baseline Data'!B67)+G$10*(IF(G$5=0,0,POWER(1+G$5,$C69-$C$10)))),G$6,(IF(G$7&gt;(G$3+G$4*('Baseline Data'!B67)+G$10*(IF(G$5=0,0,POWER(1+G$5,$C69-$C$10)))),G$7,(G$3+G$4*('Baseline Data'!B67)+G$10*(IF(G$5=0,0,POWER(1+G$5,$C69-$C$10)))))))</f>
        <v>0.22899999999999998</v>
      </c>
      <c r="H68" s="20">
        <f>IF(H$6&lt;(H$3+H$4*('Baseline Data'!C67)+H$10*(IF(H$5=0,0,POWER(1+H$5,$C69-$C$10)))),H$6,(IF(H$7&gt;(H$3+H$4*('Baseline Data'!C67)+H$10*(IF(H$5=0,0,POWER(1+H$5,$C69-$C$10)))),H$7,(H$3+H$4*('Baseline Data'!C67)+H$10*(IF(H$5=0,0,POWER(1+H$5,$C69-$C$10)))))))</f>
        <v>0.065</v>
      </c>
      <c r="I68" s="20">
        <f>IF(I$6&lt;(I$3+I$4*('Baseline Data'!D67)+I$10*(IF(I$5=0,0,POWER(1+I$5,$C69-$C$10)))),I$6,(IF(I$7&gt;(I$3+I$4*('Baseline Data'!D67)+I$10*(IF(I$5=0,0,POWER(1+I$5,$C69-$C$10)))),I$7,(I$3+I$4*('Baseline Data'!D67)+I$10*(IF(I$5=0,0,POWER(1+I$5,$C69-$C$10)))))))</f>
        <v>0.078</v>
      </c>
      <c r="J68" s="20">
        <f>IF(J$6&lt;(J$3+J$4*('Baseline Data'!E67)+J$10*(IF(J$5=0,0,POWER(1+J$5,$C69-$C$10)))),J$6,(IF(J$7&gt;(J$3+J$4*('Baseline Data'!E67)+J$10*(IF(J$5=0,0,POWER(1+J$5,$C69-$C$10)))),J$7,(J$3+J$4*('Baseline Data'!E67)+J$10*(IF(J$5=0,0,POWER(1+J$5,$C69-$C$10)))))))</f>
        <v>0.040999999999999995</v>
      </c>
      <c r="K68" s="20">
        <f>IF(K$6&lt;(K$3+K$4*('Baseline Data'!F67)+K$10*(IF(K$5=0,0,POWER(1+K$5,$C69-$C$10)))),K$6,(IF(K$7&gt;(K$3+K$4*('Baseline Data'!F67)+K$10*(IF(K$5=0,0,POWER(1+K$5,$C69-$C$10)))),K$7,(K$3+K$4*('Baseline Data'!F67)+K$10*(IF(K$5=0,0,POWER(1+K$5,$C69-$C$10)))))))</f>
        <v>0.063</v>
      </c>
      <c r="L68" s="228">
        <f t="shared" si="10"/>
        <v>0.022012048192771083</v>
      </c>
      <c r="M68" s="635">
        <f>'Baseline Data'!A67</f>
        <v>2071</v>
      </c>
      <c r="N68" s="648">
        <f t="shared" si="2"/>
        <v>210600</v>
      </c>
      <c r="O68" s="649">
        <f t="shared" si="9"/>
        <v>0.091</v>
      </c>
      <c r="P68" s="640">
        <f t="shared" si="4"/>
        <v>1.8592203228869897</v>
      </c>
      <c r="Q68" s="23">
        <f t="shared" si="7"/>
        <v>0.33799999999999997</v>
      </c>
      <c r="R68" s="21">
        <f t="shared" si="8"/>
        <v>-0.10899999999999999</v>
      </c>
      <c r="S68" s="220">
        <f t="shared" si="5"/>
        <v>0.04098795180722892</v>
      </c>
      <c r="T68" s="81"/>
      <c r="U68" s="679"/>
    </row>
    <row r="69" spans="2:21" ht="18" customHeight="1">
      <c r="B69" s="191"/>
      <c r="C69" s="41">
        <f>'Baseline Data'!A68</f>
        <v>2072</v>
      </c>
      <c r="D69" s="331">
        <f>IF(D$6&lt;(D$3+D$4*('Baseline Data'!P68)+D$10*(IF(D$5=0,0,POWER(1+D$5,$C70-$C$10)))),D$6,(IF(D$7&gt;(D$3+D$4*('Baseline Data'!P68)+D$10*(IF(D$5=0,0,POWER(1+D$5,$C70-$C$10)))),D$7,(D$3+D$4*('Baseline Data'!P68)+D$10*(IF(D$5=0,0,POWER(1+D$5,$C70-$C$10)))))))</f>
        <v>62500</v>
      </c>
      <c r="E69" s="332">
        <f>IF(E$6&lt;(E$3+E$4*('Baseline Data'!R68)+E$10*(IF(E$5=0,0,POWER(1+E$5,$C70-$C$10)))),E$6,(IF(E$7&gt;(E$3+E$4*('Baseline Data'!R68)+E$10*(IF(E$5=0,0,POWER(1+E$5,$C70-$C$10)))),E$7,(E$3+E$4*('Baseline Data'!R68)+E$10*(IF(E$5=0,0,POWER(1+E$5,$C70-$C$10)))))))</f>
        <v>3.5232</v>
      </c>
      <c r="F69" s="294">
        <f>(IF(F$6&lt;(F$3+F$4*('Baseline Data'!T68)+F$10*(IF(F$5=0,0,POWER(1+F$5,$C69-$C$10)))),F$6,(IF(F$7&gt;(F$3+F$4*('Baseline Data'!T68)+F$10*(IF(F$5=0,0,POWER(1+F$5,$C69-$C$10)))),F$7,(F$3+F$4*('Baseline Data'!T68)+F$10*(IF(F$5=0,0,POWER(1+F$5,$C69-$C$10))))))))</f>
        <v>0.052001950868906736</v>
      </c>
      <c r="G69" s="20">
        <f>IF(G$6&lt;(G$3+G$4*('Baseline Data'!B68)+G$10*(IF(G$5=0,0,POWER(1+G$5,$C70-$C$10)))),G$6,(IF(G$7&gt;(G$3+G$4*('Baseline Data'!B68)+G$10*(IF(G$5=0,0,POWER(1+G$5,$C70-$C$10)))),G$7,(G$3+G$4*('Baseline Data'!B68)+G$10*(IF(G$5=0,0,POWER(1+G$5,$C70-$C$10)))))))</f>
        <v>0.23</v>
      </c>
      <c r="H69" s="20">
        <f>IF(H$6&lt;(H$3+H$4*('Baseline Data'!C68)+H$10*(IF(H$5=0,0,POWER(1+H$5,$C70-$C$10)))),H$6,(IF(H$7&gt;(H$3+H$4*('Baseline Data'!C68)+H$10*(IF(H$5=0,0,POWER(1+H$5,$C70-$C$10)))),H$7,(H$3+H$4*('Baseline Data'!C68)+H$10*(IF(H$5=0,0,POWER(1+H$5,$C70-$C$10)))))))</f>
        <v>0.065</v>
      </c>
      <c r="I69" s="20">
        <f>IF(I$6&lt;(I$3+I$4*('Baseline Data'!D68)+I$10*(IF(I$5=0,0,POWER(1+I$5,$C70-$C$10)))),I$6,(IF(I$7&gt;(I$3+I$4*('Baseline Data'!D68)+I$10*(IF(I$5=0,0,POWER(1+I$5,$C70-$C$10)))),I$7,(I$3+I$4*('Baseline Data'!D68)+I$10*(IF(I$5=0,0,POWER(1+I$5,$C70-$C$10)))))))</f>
        <v>0.079</v>
      </c>
      <c r="J69" s="20">
        <f>IF(J$6&lt;(J$3+J$4*('Baseline Data'!E68)+J$10*(IF(J$5=0,0,POWER(1+J$5,$C70-$C$10)))),J$6,(IF(J$7&gt;(J$3+J$4*('Baseline Data'!E68)+J$10*(IF(J$5=0,0,POWER(1+J$5,$C70-$C$10)))),J$7,(J$3+J$4*('Baseline Data'!E68)+J$10*(IF(J$5=0,0,POWER(1+J$5,$C70-$C$10)))))))</f>
        <v>0.040999999999999995</v>
      </c>
      <c r="K69" s="20">
        <f>IF(K$6&lt;(K$3+K$4*('Baseline Data'!F68)+K$10*(IF(K$5=0,0,POWER(1+K$5,$C70-$C$10)))),K$6,(IF(K$7&gt;(K$3+K$4*('Baseline Data'!F68)+K$10*(IF(K$5=0,0,POWER(1+K$5,$C70-$C$10)))),K$7,(K$3+K$4*('Baseline Data'!F68)+K$10*(IF(K$5=0,0,POWER(1+K$5,$C70-$C$10)))))))</f>
        <v>0.063</v>
      </c>
      <c r="L69" s="228">
        <f t="shared" si="10"/>
        <v>0.022012048192771083</v>
      </c>
      <c r="M69" s="635">
        <f>'Baseline Data'!A68</f>
        <v>2072</v>
      </c>
      <c r="N69" s="648">
        <f t="shared" si="2"/>
        <v>220200</v>
      </c>
      <c r="O69" s="649">
        <f t="shared" si="9"/>
        <v>0.09200000000000001</v>
      </c>
      <c r="P69" s="640">
        <f t="shared" si="4"/>
        <v>1.8881643960036332</v>
      </c>
      <c r="Q69" s="23">
        <f t="shared" si="7"/>
        <v>0.34</v>
      </c>
      <c r="R69" s="21">
        <f t="shared" si="8"/>
        <v>-0.11000000000000001</v>
      </c>
      <c r="S69" s="220">
        <f t="shared" si="5"/>
        <v>0.04098795180722892</v>
      </c>
      <c r="T69" s="81"/>
      <c r="U69" s="679"/>
    </row>
    <row r="70" spans="2:21" ht="18" customHeight="1">
      <c r="B70" s="191"/>
      <c r="C70" s="41">
        <f>'Baseline Data'!A69</f>
        <v>2073</v>
      </c>
      <c r="D70" s="331">
        <f>IF(D$6&lt;(D$3+D$4*('Baseline Data'!P69)+D$10*(IF(D$5=0,0,POWER(1+D$5,$C71-$C$10)))),D$6,(IF(D$7&gt;(D$3+D$4*('Baseline Data'!P69)+D$10*(IF(D$5=0,0,POWER(1+D$5,$C71-$C$10)))),D$7,(D$3+D$4*('Baseline Data'!P69)+D$10*(IF(D$5=0,0,POWER(1+D$5,$C71-$C$10)))))))</f>
        <v>63900</v>
      </c>
      <c r="E70" s="332">
        <f>IF(E$6&lt;(E$3+E$4*('Baseline Data'!R69)+E$10*(IF(E$5=0,0,POWER(1+E$5,$C71-$C$10)))),E$6,(IF(E$7&gt;(E$3+E$4*('Baseline Data'!R69)+E$10*(IF(E$5=0,0,POWER(1+E$5,$C71-$C$10)))),E$7,(E$3+E$4*('Baseline Data'!R69)+E$10*(IF(E$5=0,0,POWER(1+E$5,$C71-$C$10)))))))</f>
        <v>3.5978090766823163</v>
      </c>
      <c r="F70" s="294">
        <f>(IF(F$6&lt;(F$3+F$4*('Baseline Data'!T69)+F$10*(IF(F$5=0,0,POWER(1+F$5,$C70-$C$10)))),F$6,(IF(F$7&gt;(F$3+F$4*('Baseline Data'!T69)+F$10*(IF(F$5=0,0,POWER(1+F$5,$C70-$C$10)))),F$7,(F$3+F$4*('Baseline Data'!T69)+F$10*(IF(F$5=0,0,POWER(1+F$5,$C70-$C$10))))))))</f>
        <v>0.05225129491241017</v>
      </c>
      <c r="G70" s="20">
        <f>IF(G$6&lt;(G$3+G$4*('Baseline Data'!B69)+G$10*(IF(G$5=0,0,POWER(1+G$5,$C71-$C$10)))),G$6,(IF(G$7&gt;(G$3+G$4*('Baseline Data'!B69)+G$10*(IF(G$5=0,0,POWER(1+G$5,$C71-$C$10)))),G$7,(G$3+G$4*('Baseline Data'!B69)+G$10*(IF(G$5=0,0,POWER(1+G$5,$C71-$C$10)))))))</f>
        <v>0.23</v>
      </c>
      <c r="H70" s="20">
        <f>IF(H$6&lt;(H$3+H$4*('Baseline Data'!C69)+H$10*(IF(H$5=0,0,POWER(1+H$5,$C71-$C$10)))),H$6,(IF(H$7&gt;(H$3+H$4*('Baseline Data'!C69)+H$10*(IF(H$5=0,0,POWER(1+H$5,$C71-$C$10)))),H$7,(H$3+H$4*('Baseline Data'!C69)+H$10*(IF(H$5=0,0,POWER(1+H$5,$C71-$C$10)))))))</f>
        <v>0.065</v>
      </c>
      <c r="I70" s="20">
        <f>IF(I$6&lt;(I$3+I$4*('Baseline Data'!D69)+I$10*(IF(I$5=0,0,POWER(1+I$5,$C71-$C$10)))),I$6,(IF(I$7&gt;(I$3+I$4*('Baseline Data'!D69)+I$10*(IF(I$5=0,0,POWER(1+I$5,$C71-$C$10)))),I$7,(I$3+I$4*('Baseline Data'!D69)+I$10*(IF(I$5=0,0,POWER(1+I$5,$C71-$C$10)))))))</f>
        <v>0.08</v>
      </c>
      <c r="J70" s="20">
        <f>IF(J$6&lt;(J$3+J$4*('Baseline Data'!E69)+J$10*(IF(J$5=0,0,POWER(1+J$5,$C71-$C$10)))),J$6,(IF(J$7&gt;(J$3+J$4*('Baseline Data'!E69)+J$10*(IF(J$5=0,0,POWER(1+J$5,$C71-$C$10)))),J$7,(J$3+J$4*('Baseline Data'!E69)+J$10*(IF(J$5=0,0,POWER(1+J$5,$C71-$C$10)))))))</f>
        <v>0.040999999999999995</v>
      </c>
      <c r="K70" s="20">
        <f>IF(K$6&lt;(K$3+K$4*('Baseline Data'!F69)+K$10*(IF(K$5=0,0,POWER(1+K$5,$C71-$C$10)))),K$6,(IF(K$7&gt;(K$3+K$4*('Baseline Data'!F69)+K$10*(IF(K$5=0,0,POWER(1+K$5,$C71-$C$10)))),K$7,(K$3+K$4*('Baseline Data'!F69)+K$10*(IF(K$5=0,0,POWER(1+K$5,$C71-$C$10)))))))</f>
        <v>0.063</v>
      </c>
      <c r="L70" s="228">
        <f t="shared" si="10"/>
        <v>0.022012048192771083</v>
      </c>
      <c r="M70" s="635">
        <f>'Baseline Data'!A69</f>
        <v>2073</v>
      </c>
      <c r="N70" s="648">
        <f t="shared" si="2"/>
        <v>229900</v>
      </c>
      <c r="O70" s="649">
        <f t="shared" si="9"/>
        <v>0.094</v>
      </c>
      <c r="P70" s="640">
        <f t="shared" si="4"/>
        <v>1.9214984775989563</v>
      </c>
      <c r="Q70" s="23">
        <f t="shared" si="7"/>
        <v>0.34299999999999997</v>
      </c>
      <c r="R70" s="21">
        <f t="shared" si="8"/>
        <v>-0.11299999999999996</v>
      </c>
      <c r="S70" s="220">
        <f t="shared" si="5"/>
        <v>0.04098795180722892</v>
      </c>
      <c r="T70" s="81"/>
      <c r="U70" s="679"/>
    </row>
    <row r="71" spans="2:21" ht="18" customHeight="1">
      <c r="B71" s="191"/>
      <c r="C71" s="41">
        <f>'Baseline Data'!A70</f>
        <v>2074</v>
      </c>
      <c r="D71" s="331">
        <f>IF(D$6&lt;(D$3+D$4*('Baseline Data'!P70)+D$10*(IF(D$5=0,0,POWER(1+D$5,$C72-$C$10)))),D$6,(IF(D$7&gt;(D$3+D$4*('Baseline Data'!P70)+D$10*(IF(D$5=0,0,POWER(1+D$5,$C72-$C$10)))),D$7,(D$3+D$4*('Baseline Data'!P70)+D$10*(IF(D$5=0,0,POWER(1+D$5,$C72-$C$10)))))))</f>
        <v>65200</v>
      </c>
      <c r="E71" s="332">
        <f>IF(E$6&lt;(E$3+E$4*('Baseline Data'!R70)+E$10*(IF(E$5=0,0,POWER(1+E$5,$C72-$C$10)))),E$6,(IF(E$7&gt;(E$3+E$4*('Baseline Data'!R70)+E$10*(IF(E$5=0,0,POWER(1+E$5,$C72-$C$10)))),E$7,(E$3+E$4*('Baseline Data'!R70)+E$10*(IF(E$5=0,0,POWER(1+E$5,$C72-$C$10)))))))</f>
        <v>3.6809815950920246</v>
      </c>
      <c r="F71" s="294">
        <f>(IF(F$6&lt;(F$3+F$4*('Baseline Data'!T70)+F$10*(IF(F$5=0,0,POWER(1+F$5,$C71-$C$10)))),F$6,(IF(F$7&gt;(F$3+F$4*('Baseline Data'!T70)+F$10*(IF(F$5=0,0,POWER(1+F$5,$C71-$C$10)))),F$7,(F$3+F$4*('Baseline Data'!T70)+F$10*(IF(F$5=0,0,POWER(1+F$5,$C71-$C$10))))))))</f>
        <v>0.05244080777963024</v>
      </c>
      <c r="G71" s="20">
        <f>IF(G$6&lt;(G$3+G$4*('Baseline Data'!B70)+G$10*(IF(G$5=0,0,POWER(1+G$5,$C72-$C$10)))),G$6,(IF(G$7&gt;(G$3+G$4*('Baseline Data'!B70)+G$10*(IF(G$5=0,0,POWER(1+G$5,$C72-$C$10)))),G$7,(G$3+G$4*('Baseline Data'!B70)+G$10*(IF(G$5=0,0,POWER(1+G$5,$C72-$C$10)))))))</f>
        <v>0.231</v>
      </c>
      <c r="H71" s="20">
        <f>IF(H$6&lt;(H$3+H$4*('Baseline Data'!C70)+H$10*(IF(H$5=0,0,POWER(1+H$5,$C72-$C$10)))),H$6,(IF(H$7&gt;(H$3+H$4*('Baseline Data'!C70)+H$10*(IF(H$5=0,0,POWER(1+H$5,$C72-$C$10)))),H$7,(H$3+H$4*('Baseline Data'!C70)+H$10*(IF(H$5=0,0,POWER(1+H$5,$C72-$C$10)))))))</f>
        <v>0.065</v>
      </c>
      <c r="I71" s="20">
        <f>IF(I$6&lt;(I$3+I$4*('Baseline Data'!D70)+I$10*(IF(I$5=0,0,POWER(1+I$5,$C72-$C$10)))),I$6,(IF(I$7&gt;(I$3+I$4*('Baseline Data'!D70)+I$10*(IF(I$5=0,0,POWER(1+I$5,$C72-$C$10)))),I$7,(I$3+I$4*('Baseline Data'!D70)+I$10*(IF(I$5=0,0,POWER(1+I$5,$C72-$C$10)))))))</f>
        <v>0.081</v>
      </c>
      <c r="J71" s="20">
        <f>IF(J$6&lt;(J$3+J$4*('Baseline Data'!E70)+J$10*(IF(J$5=0,0,POWER(1+J$5,$C72-$C$10)))),J$6,(IF(J$7&gt;(J$3+J$4*('Baseline Data'!E70)+J$10*(IF(J$5=0,0,POWER(1+J$5,$C72-$C$10)))),J$7,(J$3+J$4*('Baseline Data'!E70)+J$10*(IF(J$5=0,0,POWER(1+J$5,$C72-$C$10)))))))</f>
        <v>0.042</v>
      </c>
      <c r="K71" s="20">
        <f>IF(K$6&lt;(K$3+K$4*('Baseline Data'!F70)+K$10*(IF(K$5=0,0,POWER(1+K$5,$C72-$C$10)))),K$6,(IF(K$7&gt;(K$3+K$4*('Baseline Data'!F70)+K$10*(IF(K$5=0,0,POWER(1+K$5,$C72-$C$10)))),K$7,(K$3+K$4*('Baseline Data'!F70)+K$10*(IF(K$5=0,0,POWER(1+K$5,$C72-$C$10)))))))</f>
        <v>0.063</v>
      </c>
      <c r="L71" s="228">
        <f t="shared" si="10"/>
        <v>0.022012048192771083</v>
      </c>
      <c r="M71" s="635">
        <f>'Baseline Data'!A70</f>
        <v>2074</v>
      </c>
      <c r="N71" s="648">
        <f t="shared" si="2"/>
        <v>240000</v>
      </c>
      <c r="O71" s="649">
        <f t="shared" si="9"/>
        <v>0.096</v>
      </c>
      <c r="P71" s="640">
        <f t="shared" si="4"/>
        <v>1.9566354166666668</v>
      </c>
      <c r="Q71" s="23">
        <f t="shared" si="7"/>
        <v>0.347</v>
      </c>
      <c r="R71" s="21">
        <f t="shared" si="8"/>
        <v>-0.11599999999999996</v>
      </c>
      <c r="S71" s="220">
        <f t="shared" si="5"/>
        <v>0.04098795180722892</v>
      </c>
      <c r="T71" s="81"/>
      <c r="U71" s="679"/>
    </row>
    <row r="72" spans="2:21" ht="18" customHeight="1">
      <c r="B72" s="191"/>
      <c r="C72" s="41">
        <f>'Baseline Data'!A71</f>
        <v>2075</v>
      </c>
      <c r="D72" s="331">
        <f>IF(D$6&lt;(D$3+D$4*('Baseline Data'!P71)+D$10*(IF(D$5=0,0,POWER(1+D$5,$C73-$C$10)))),D$6,(IF(D$7&gt;(D$3+D$4*('Baseline Data'!P71)+D$10*(IF(D$5=0,0,POWER(1+D$5,$C73-$C$10)))),D$7,(D$3+D$4*('Baseline Data'!P71)+D$10*(IF(D$5=0,0,POWER(1+D$5,$C73-$C$10)))))))</f>
        <v>66700</v>
      </c>
      <c r="E72" s="332">
        <f>IF(E$6&lt;(E$3+E$4*('Baseline Data'!R71)+E$10*(IF(E$5=0,0,POWER(1+E$5,$C73-$C$10)))),E$6,(IF(E$7&gt;(E$3+E$4*('Baseline Data'!R71)+E$10*(IF(E$5=0,0,POWER(1+E$5,$C73-$C$10)))),E$7,(E$3+E$4*('Baseline Data'!R71)+E$10*(IF(E$5=0,0,POWER(1+E$5,$C73-$C$10)))))))</f>
        <v>3.76311844077961</v>
      </c>
      <c r="F72" s="294">
        <f>(IF(F$6&lt;(F$3+F$4*('Baseline Data'!T71)+F$10*(IF(F$5=0,0,POWER(1+F$5,$C72-$C$10)))),F$6,(IF(F$7&gt;(F$3+F$4*('Baseline Data'!T71)+F$10*(IF(F$5=0,0,POWER(1+F$5,$C72-$C$10)))),F$7,(F$3+F$4*('Baseline Data'!T71)+F$10*(IF(F$5=0,0,POWER(1+F$5,$C72-$C$10))))))))</f>
        <v>0.05266307343991693</v>
      </c>
      <c r="G72" s="20">
        <f>IF(G$6&lt;(G$3+G$4*('Baseline Data'!B71)+G$10*(IF(G$5=0,0,POWER(1+G$5,$C73-$C$10)))),G$6,(IF(G$7&gt;(G$3+G$4*('Baseline Data'!B71)+G$10*(IF(G$5=0,0,POWER(1+G$5,$C73-$C$10)))),G$7,(G$3+G$4*('Baseline Data'!B71)+G$10*(IF(G$5=0,0,POWER(1+G$5,$C73-$C$10)))))))</f>
        <v>0.23199999999999998</v>
      </c>
      <c r="H72" s="20">
        <f>IF(H$6&lt;(H$3+H$4*('Baseline Data'!C71)+H$10*(IF(H$5=0,0,POWER(1+H$5,$C73-$C$10)))),H$6,(IF(H$7&gt;(H$3+H$4*('Baseline Data'!C71)+H$10*(IF(H$5=0,0,POWER(1+H$5,$C73-$C$10)))),H$7,(H$3+H$4*('Baseline Data'!C71)+H$10*(IF(H$5=0,0,POWER(1+H$5,$C73-$C$10)))))))</f>
        <v>0.065</v>
      </c>
      <c r="I72" s="20">
        <f>IF(I$6&lt;(I$3+I$4*('Baseline Data'!D71)+I$10*(IF(I$5=0,0,POWER(1+I$5,$C73-$C$10)))),I$6,(IF(I$7&gt;(I$3+I$4*('Baseline Data'!D71)+I$10*(IF(I$5=0,0,POWER(1+I$5,$C73-$C$10)))),I$7,(I$3+I$4*('Baseline Data'!D71)+I$10*(IF(I$5=0,0,POWER(1+I$5,$C73-$C$10)))))))</f>
        <v>0.08199999999999999</v>
      </c>
      <c r="J72" s="20">
        <f>IF(J$6&lt;(J$3+J$4*('Baseline Data'!E71)+J$10*(IF(J$5=0,0,POWER(1+J$5,$C73-$C$10)))),J$6,(IF(J$7&gt;(J$3+J$4*('Baseline Data'!E71)+J$10*(IF(J$5=0,0,POWER(1+J$5,$C73-$C$10)))),J$7,(J$3+J$4*('Baseline Data'!E71)+J$10*(IF(J$5=0,0,POWER(1+J$5,$C73-$C$10)))))))</f>
        <v>0.042</v>
      </c>
      <c r="K72" s="20">
        <f>IF(K$6&lt;(K$3+K$4*('Baseline Data'!F71)+K$10*(IF(K$5=0,0,POWER(1+K$5,$C73-$C$10)))),K$6,(IF(K$7&gt;(K$3+K$4*('Baseline Data'!F71)+K$10*(IF(K$5=0,0,POWER(1+K$5,$C73-$C$10)))),K$7,(K$3+K$4*('Baseline Data'!F71)+K$10*(IF(K$5=0,0,POWER(1+K$5,$C73-$C$10)))))))</f>
        <v>0.063</v>
      </c>
      <c r="L72" s="228">
        <f t="shared" si="10"/>
        <v>0.022012048192771083</v>
      </c>
      <c r="M72" s="635">
        <f>'Baseline Data'!A71</f>
        <v>2075</v>
      </c>
      <c r="N72" s="648">
        <f t="shared" si="2"/>
        <v>251000</v>
      </c>
      <c r="O72" s="649">
        <f t="shared" si="9"/>
        <v>0.098</v>
      </c>
      <c r="P72" s="640">
        <f t="shared" si="4"/>
        <v>1.9888864541832671</v>
      </c>
      <c r="Q72" s="23">
        <f t="shared" si="7"/>
        <v>0.35</v>
      </c>
      <c r="R72" s="21">
        <f t="shared" si="8"/>
        <v>-0.118</v>
      </c>
      <c r="S72" s="220">
        <f t="shared" si="5"/>
        <v>0.04098795180722892</v>
      </c>
      <c r="T72" s="81"/>
      <c r="U72" s="679"/>
    </row>
    <row r="73" spans="2:21" ht="18" customHeight="1">
      <c r="B73" s="191"/>
      <c r="C73" s="41">
        <f>'Baseline Data'!A72</f>
        <v>2076</v>
      </c>
      <c r="D73" s="331">
        <f>IF(D$6&lt;(D$3+D$4*('Baseline Data'!P72)+D$10*(IF(D$5=0,0,POWER(1+D$5,$C74-$C$10)))),D$6,(IF(D$7&gt;(D$3+D$4*('Baseline Data'!P72)+D$10*(IF(D$5=0,0,POWER(1+D$5,$C74-$C$10)))),D$7,(D$3+D$4*('Baseline Data'!P72)+D$10*(IF(D$5=0,0,POWER(1+D$5,$C74-$C$10)))))))</f>
        <v>68300</v>
      </c>
      <c r="E73" s="332">
        <f>IF(E$6&lt;(E$3+E$4*('Baseline Data'!R72)+E$10*(IF(E$5=0,0,POWER(1+E$5,$C74-$C$10)))),E$6,(IF(E$7&gt;(E$3+E$4*('Baseline Data'!R72)+E$10*(IF(E$5=0,0,POWER(1+E$5,$C74-$C$10)))),E$7,(E$3+E$4*('Baseline Data'!R72)+E$10*(IF(E$5=0,0,POWER(1+E$5,$C74-$C$10)))))))</f>
        <v>3.847730600292826</v>
      </c>
      <c r="F73" s="294">
        <f>(IF(F$6&lt;(F$3+F$4*('Baseline Data'!T72)+F$10*(IF(F$5=0,0,POWER(1+F$5,$C73-$C$10)))),F$6,(IF(F$7&gt;(F$3+F$4*('Baseline Data'!T72)+F$10*(IF(F$5=0,0,POWER(1+F$5,$C73-$C$10)))),F$7,(F$3+F$4*('Baseline Data'!T72)+F$10*(IF(F$5=0,0,POWER(1+F$5,$C73-$C$10))))))))</f>
        <v>0.052392502756339575</v>
      </c>
      <c r="G73" s="20">
        <f>IF(G$6&lt;(G$3+G$4*('Baseline Data'!B72)+G$10*(IF(G$5=0,0,POWER(1+G$5,$C74-$C$10)))),G$6,(IF(G$7&gt;(G$3+G$4*('Baseline Data'!B72)+G$10*(IF(G$5=0,0,POWER(1+G$5,$C74-$C$10)))),G$7,(G$3+G$4*('Baseline Data'!B72)+G$10*(IF(G$5=0,0,POWER(1+G$5,$C74-$C$10)))))))</f>
        <v>0.233</v>
      </c>
      <c r="H73" s="20">
        <f>IF(H$6&lt;(H$3+H$4*('Baseline Data'!C72)+H$10*(IF(H$5=0,0,POWER(1+H$5,$C74-$C$10)))),H$6,(IF(H$7&gt;(H$3+H$4*('Baseline Data'!C72)+H$10*(IF(H$5=0,0,POWER(1+H$5,$C74-$C$10)))),H$7,(H$3+H$4*('Baseline Data'!C72)+H$10*(IF(H$5=0,0,POWER(1+H$5,$C74-$C$10)))))))</f>
        <v>0.065</v>
      </c>
      <c r="I73" s="20">
        <f>IF(I$6&lt;(I$3+I$4*('Baseline Data'!D72)+I$10*(IF(I$5=0,0,POWER(1+I$5,$C74-$C$10)))),I$6,(IF(I$7&gt;(I$3+I$4*('Baseline Data'!D72)+I$10*(IF(I$5=0,0,POWER(1+I$5,$C74-$C$10)))),I$7,(I$3+I$4*('Baseline Data'!D72)+I$10*(IF(I$5=0,0,POWER(1+I$5,$C74-$C$10)))))))</f>
        <v>0.083</v>
      </c>
      <c r="J73" s="20">
        <f>IF(J$6&lt;(J$3+J$4*('Baseline Data'!E72)+J$10*(IF(J$5=0,0,POWER(1+J$5,$C74-$C$10)))),J$6,(IF(J$7&gt;(J$3+J$4*('Baseline Data'!E72)+J$10*(IF(J$5=0,0,POWER(1+J$5,$C74-$C$10)))),J$7,(J$3+J$4*('Baseline Data'!E72)+J$10*(IF(J$5=0,0,POWER(1+J$5,$C74-$C$10)))))))</f>
        <v>0.042</v>
      </c>
      <c r="K73" s="20">
        <f>IF(K$6&lt;(K$3+K$4*('Baseline Data'!F72)+K$10*(IF(K$5=0,0,POWER(1+K$5,$C74-$C$10)))),K$6,(IF(K$7&gt;(K$3+K$4*('Baseline Data'!F72)+K$10*(IF(K$5=0,0,POWER(1+K$5,$C74-$C$10)))),K$7,(K$3+K$4*('Baseline Data'!F72)+K$10*(IF(K$5=0,0,POWER(1+K$5,$C74-$C$10)))))))</f>
        <v>0.063</v>
      </c>
      <c r="L73" s="228">
        <f t="shared" si="10"/>
        <v>0.022012048192771083</v>
      </c>
      <c r="M73" s="635">
        <f>'Baseline Data'!A72</f>
        <v>2076</v>
      </c>
      <c r="N73" s="648">
        <f t="shared" si="2"/>
        <v>262800</v>
      </c>
      <c r="O73" s="649">
        <f t="shared" si="9"/>
        <v>0.099</v>
      </c>
      <c r="P73" s="640">
        <f t="shared" si="4"/>
        <v>2.0185833333333334</v>
      </c>
      <c r="Q73" s="23">
        <f t="shared" si="7"/>
        <v>0.352</v>
      </c>
      <c r="R73" s="21">
        <f t="shared" si="8"/>
        <v>-0.11899999999999997</v>
      </c>
      <c r="S73" s="220">
        <f t="shared" si="5"/>
        <v>0.04098795180722892</v>
      </c>
      <c r="T73" s="81"/>
      <c r="U73" s="679"/>
    </row>
    <row r="74" spans="2:21" ht="18" customHeight="1">
      <c r="B74" s="191"/>
      <c r="C74" s="41">
        <f>'Baseline Data'!A73</f>
        <v>2077</v>
      </c>
      <c r="D74" s="331">
        <f>IF(D$6&lt;(D$3+D$4*('Baseline Data'!P73)+D$10*(IF(D$5=0,0,POWER(1+D$5,$C75-$C$10)))),D$6,(IF(D$7&gt;(D$3+D$4*('Baseline Data'!P73)+D$10*(IF(D$5=0,0,POWER(1+D$5,$C75-$C$10)))),D$7,(D$3+D$4*('Baseline Data'!P73)+D$10*(IF(D$5=0,0,POWER(1+D$5,$C75-$C$10)))))))</f>
        <v>69900</v>
      </c>
      <c r="E74" s="332">
        <f>IF(E$6&lt;(E$3+E$4*('Baseline Data'!R73)+E$10*(IF(E$5=0,0,POWER(1+E$5,$C75-$C$10)))),E$6,(IF(E$7&gt;(E$3+E$4*('Baseline Data'!R73)+E$10*(IF(E$5=0,0,POWER(1+E$5,$C75-$C$10)))),E$7,(E$3+E$4*('Baseline Data'!R73)+E$10*(IF(E$5=0,0,POWER(1+E$5,$C75-$C$10)))))))</f>
        <v>3.9341917024320456</v>
      </c>
      <c r="F74" s="294">
        <f>(IF(F$6&lt;(F$3+F$4*('Baseline Data'!T73)+F$10*(IF(F$5=0,0,POWER(1+F$5,$C74-$C$10)))),F$6,(IF(F$7&gt;(F$3+F$4*('Baseline Data'!T73)+F$10*(IF(F$5=0,0,POWER(1+F$5,$C74-$C$10)))),F$7,(F$3+F$4*('Baseline Data'!T73)+F$10*(IF(F$5=0,0,POWER(1+F$5,$C74-$C$10))))))))</f>
        <v>0.05210961513354178</v>
      </c>
      <c r="G74" s="20">
        <f>IF(G$6&lt;(G$3+G$4*('Baseline Data'!B73)+G$10*(IF(G$5=0,0,POWER(1+G$5,$C75-$C$10)))),G$6,(IF(G$7&gt;(G$3+G$4*('Baseline Data'!B73)+G$10*(IF(G$5=0,0,POWER(1+G$5,$C75-$C$10)))),G$7,(G$3+G$4*('Baseline Data'!B73)+G$10*(IF(G$5=0,0,POWER(1+G$5,$C75-$C$10)))))))</f>
        <v>0.23399999999999999</v>
      </c>
      <c r="H74" s="20">
        <f>IF(H$6&lt;(H$3+H$4*('Baseline Data'!C73)+H$10*(IF(H$5=0,0,POWER(1+H$5,$C75-$C$10)))),H$6,(IF(H$7&gt;(H$3+H$4*('Baseline Data'!C73)+H$10*(IF(H$5=0,0,POWER(1+H$5,$C75-$C$10)))),H$7,(H$3+H$4*('Baseline Data'!C73)+H$10*(IF(H$5=0,0,POWER(1+H$5,$C75-$C$10)))))))</f>
        <v>0.065</v>
      </c>
      <c r="I74" s="20">
        <f>IF(I$6&lt;(I$3+I$4*('Baseline Data'!D73)+I$10*(IF(I$5=0,0,POWER(1+I$5,$C75-$C$10)))),I$6,(IF(I$7&gt;(I$3+I$4*('Baseline Data'!D73)+I$10*(IF(I$5=0,0,POWER(1+I$5,$C75-$C$10)))),I$7,(I$3+I$4*('Baseline Data'!D73)+I$10*(IF(I$5=0,0,POWER(1+I$5,$C75-$C$10)))))))</f>
        <v>0.084</v>
      </c>
      <c r="J74" s="20">
        <f>IF(J$6&lt;(J$3+J$4*('Baseline Data'!E73)+J$10*(IF(J$5=0,0,POWER(1+J$5,$C75-$C$10)))),J$6,(IF(J$7&gt;(J$3+J$4*('Baseline Data'!E73)+J$10*(IF(J$5=0,0,POWER(1+J$5,$C75-$C$10)))),J$7,(J$3+J$4*('Baseline Data'!E73)+J$10*(IF(J$5=0,0,POWER(1+J$5,$C75-$C$10)))))))</f>
        <v>0.042</v>
      </c>
      <c r="K74" s="20">
        <f>IF(K$6&lt;(K$3+K$4*('Baseline Data'!F73)+K$10*(IF(K$5=0,0,POWER(1+K$5,$C75-$C$10)))),K$6,(IF(K$7&gt;(K$3+K$4*('Baseline Data'!F73)+K$10*(IF(K$5=0,0,POWER(1+K$5,$C75-$C$10)))),K$7,(K$3+K$4*('Baseline Data'!F73)+K$10*(IF(K$5=0,0,POWER(1+K$5,$C75-$C$10)))))))</f>
        <v>0.063</v>
      </c>
      <c r="L74" s="228">
        <f t="shared" si="10"/>
        <v>0.022012048192771083</v>
      </c>
      <c r="M74" s="635">
        <f>'Baseline Data'!A73</f>
        <v>2077</v>
      </c>
      <c r="N74" s="648">
        <f t="shared" si="2"/>
        <v>275000</v>
      </c>
      <c r="O74" s="649">
        <f t="shared" si="9"/>
        <v>0.1</v>
      </c>
      <c r="P74" s="640">
        <f t="shared" si="4"/>
        <v>2.0490316363636367</v>
      </c>
      <c r="Q74" s="23">
        <f aca="true" t="shared" si="11" ref="Q74:Q85">O74+SUM(H74:K74)</f>
        <v>0.354</v>
      </c>
      <c r="R74" s="21">
        <f aca="true" t="shared" si="12" ref="R74:R85">G74-Q74</f>
        <v>-0.12</v>
      </c>
      <c r="S74" s="220">
        <f t="shared" si="5"/>
        <v>0.04098795180722892</v>
      </c>
      <c r="T74" s="81"/>
      <c r="U74" s="679"/>
    </row>
    <row r="75" spans="2:21" ht="18" customHeight="1">
      <c r="B75" s="191"/>
      <c r="C75" s="41">
        <f>'Baseline Data'!A74</f>
        <v>2078</v>
      </c>
      <c r="D75" s="331">
        <f>IF(D$6&lt;(D$3+D$4*('Baseline Data'!P74)+D$10*(IF(D$5=0,0,POWER(1+D$5,$C76-$C$10)))),D$6,(IF(D$7&gt;(D$3+D$4*('Baseline Data'!P74)+D$10*(IF(D$5=0,0,POWER(1+D$5,$C76-$C$10)))),D$7,(D$3+D$4*('Baseline Data'!P74)+D$10*(IF(D$5=0,0,POWER(1+D$5,$C76-$C$10)))))))</f>
        <v>71400</v>
      </c>
      <c r="E75" s="332">
        <f>IF(E$6&lt;(E$3+E$4*('Baseline Data'!R74)+E$10*(IF(E$5=0,0,POWER(1+E$5,$C76-$C$10)))),E$6,(IF(E$7&gt;(E$3+E$4*('Baseline Data'!R74)+E$10*(IF(E$5=0,0,POWER(1+E$5,$C76-$C$10)))),E$7,(E$3+E$4*('Baseline Data'!R74)+E$10*(IF(E$5=0,0,POWER(1+E$5,$C76-$C$10)))))))</f>
        <v>4.019607843137255</v>
      </c>
      <c r="F75" s="294">
        <f>(IF(F$6&lt;(F$3+F$4*('Baseline Data'!T74)+F$10*(IF(F$5=0,0,POWER(1+F$5,$C75-$C$10)))),F$6,(IF(F$7&gt;(F$3+F$4*('Baseline Data'!T74)+F$10*(IF(F$5=0,0,POWER(1+F$5,$C75-$C$10)))),F$7,(F$3+F$4*('Baseline Data'!T74)+F$10*(IF(F$5=0,0,POWER(1+F$5,$C75-$C$10))))))))</f>
        <v>0.05221777491345644</v>
      </c>
      <c r="G75" s="20">
        <f>IF(G$6&lt;(G$3+G$4*('Baseline Data'!B74)+G$10*(IF(G$5=0,0,POWER(1+G$5,$C76-$C$10)))),G$6,(IF(G$7&gt;(G$3+G$4*('Baseline Data'!B74)+G$10*(IF(G$5=0,0,POWER(1+G$5,$C76-$C$10)))),G$7,(G$3+G$4*('Baseline Data'!B74)+G$10*(IF(G$5=0,0,POWER(1+G$5,$C76-$C$10)))))))</f>
        <v>0.235</v>
      </c>
      <c r="H75" s="20">
        <f>IF(H$6&lt;(H$3+H$4*('Baseline Data'!C74)+H$10*(IF(H$5=0,0,POWER(1+H$5,$C76-$C$10)))),H$6,(IF(H$7&gt;(H$3+H$4*('Baseline Data'!C74)+H$10*(IF(H$5=0,0,POWER(1+H$5,$C76-$C$10)))),H$7,(H$3+H$4*('Baseline Data'!C74)+H$10*(IF(H$5=0,0,POWER(1+H$5,$C76-$C$10)))))))</f>
        <v>0.066</v>
      </c>
      <c r="I75" s="20">
        <f>IF(I$6&lt;(I$3+I$4*('Baseline Data'!D74)+I$10*(IF(I$5=0,0,POWER(1+I$5,$C76-$C$10)))),I$6,(IF(I$7&gt;(I$3+I$4*('Baseline Data'!D74)+I$10*(IF(I$5=0,0,POWER(1+I$5,$C76-$C$10)))),I$7,(I$3+I$4*('Baseline Data'!D74)+I$10*(IF(I$5=0,0,POWER(1+I$5,$C76-$C$10)))))))</f>
        <v>0.085</v>
      </c>
      <c r="J75" s="20">
        <f>IF(J$6&lt;(J$3+J$4*('Baseline Data'!E74)+J$10*(IF(J$5=0,0,POWER(1+J$5,$C76-$C$10)))),J$6,(IF(J$7&gt;(J$3+J$4*('Baseline Data'!E74)+J$10*(IF(J$5=0,0,POWER(1+J$5,$C76-$C$10)))),J$7,(J$3+J$4*('Baseline Data'!E74)+J$10*(IF(J$5=0,0,POWER(1+J$5,$C76-$C$10)))))))</f>
        <v>0.042</v>
      </c>
      <c r="K75" s="20">
        <f>IF(K$6&lt;(K$3+K$4*('Baseline Data'!F74)+K$10*(IF(K$5=0,0,POWER(1+K$5,$C76-$C$10)))),K$6,(IF(K$7&gt;(K$3+K$4*('Baseline Data'!F74)+K$10*(IF(K$5=0,0,POWER(1+K$5,$C76-$C$10)))),K$7,(K$3+K$4*('Baseline Data'!F74)+K$10*(IF(K$5=0,0,POWER(1+K$5,$C76-$C$10)))))))</f>
        <v>0.062</v>
      </c>
      <c r="L75" s="228">
        <f t="shared" si="10"/>
        <v>0.021662650602409635</v>
      </c>
      <c r="M75" s="635">
        <f>'Baseline Data'!A74</f>
        <v>2078</v>
      </c>
      <c r="N75" s="648">
        <f aca="true" t="shared" si="13" ref="N75:N85">D75*E75</f>
        <v>287000</v>
      </c>
      <c r="O75" s="649">
        <f aca="true" t="shared" si="14" ref="O75:O85">F75*(P74*N74+N75*(G75-SUM(H75:K75))/2)/N75</f>
        <v>0.102</v>
      </c>
      <c r="P75" s="640">
        <f aca="true" t="shared" si="15" ref="P75:P85">(P74*N74+N75*(O75+SUM(H75:K75)-G75))/N75</f>
        <v>2.0853578397212544</v>
      </c>
      <c r="Q75" s="23">
        <f t="shared" si="11"/>
        <v>0.357</v>
      </c>
      <c r="R75" s="21">
        <f t="shared" si="12"/>
        <v>-0.122</v>
      </c>
      <c r="S75" s="220">
        <f aca="true" t="shared" si="16" ref="S75:S85">K75-L75</f>
        <v>0.040337349397590365</v>
      </c>
      <c r="T75" s="81"/>
      <c r="U75" s="679"/>
    </row>
    <row r="76" spans="2:21" ht="18" customHeight="1">
      <c r="B76" s="191"/>
      <c r="C76" s="41">
        <f>'Baseline Data'!A75</f>
        <v>2079</v>
      </c>
      <c r="D76" s="331">
        <f>IF(D$6&lt;(D$3+D$4*('Baseline Data'!P75)+D$10*(IF(D$5=0,0,POWER(1+D$5,$C77-$C$10)))),D$6,(IF(D$7&gt;(D$3+D$4*('Baseline Data'!P75)+D$10*(IF(D$5=0,0,POWER(1+D$5,$C77-$C$10)))),D$7,(D$3+D$4*('Baseline Data'!P75)+D$10*(IF(D$5=0,0,POWER(1+D$5,$C77-$C$10)))))))</f>
        <v>72800</v>
      </c>
      <c r="E76" s="332">
        <f>IF(E$6&lt;(E$3+E$4*('Baseline Data'!R75)+E$10*(IF(E$5=0,0,POWER(1+E$5,$C77-$C$10)))),E$6,(IF(E$7&gt;(E$3+E$4*('Baseline Data'!R75)+E$10*(IF(E$5=0,0,POWER(1+E$5,$C77-$C$10)))),E$7,(E$3+E$4*('Baseline Data'!R75)+E$10*(IF(E$5=0,0,POWER(1+E$5,$C77-$C$10)))))))</f>
        <v>4.1098901098901095</v>
      </c>
      <c r="F76" s="294">
        <f>(IF(F$6&lt;(F$3+F$4*('Baseline Data'!T75)+F$10*(IF(F$5=0,0,POWER(1+F$5,$C76-$C$10)))),F$6,(IF(F$7&gt;(F$3+F$4*('Baseline Data'!T75)+F$10*(IF(F$5=0,0,POWER(1+F$5,$C76-$C$10)))),F$7,(F$3+F$4*('Baseline Data'!T75)+F$10*(IF(F$5=0,0,POWER(1+F$5,$C76-$C$10))))))))</f>
        <v>0.05226586239731146</v>
      </c>
      <c r="G76" s="20">
        <f>IF(G$6&lt;(G$3+G$4*('Baseline Data'!B75)+G$10*(IF(G$5=0,0,POWER(1+G$5,$C77-$C$10)))),G$6,(IF(G$7&gt;(G$3+G$4*('Baseline Data'!B75)+G$10*(IF(G$5=0,0,POWER(1+G$5,$C77-$C$10)))),G$7,(G$3+G$4*('Baseline Data'!B75)+G$10*(IF(G$5=0,0,POWER(1+G$5,$C77-$C$10)))))))</f>
        <v>0.23600000000000002</v>
      </c>
      <c r="H76" s="20">
        <f>IF(H$6&lt;(H$3+H$4*('Baseline Data'!C75)+H$10*(IF(H$5=0,0,POWER(1+H$5,$C77-$C$10)))),H$6,(IF(H$7&gt;(H$3+H$4*('Baseline Data'!C75)+H$10*(IF(H$5=0,0,POWER(1+H$5,$C77-$C$10)))),H$7,(H$3+H$4*('Baseline Data'!C75)+H$10*(IF(H$5=0,0,POWER(1+H$5,$C77-$C$10)))))))</f>
        <v>0.066</v>
      </c>
      <c r="I76" s="20">
        <f>IF(I$6&lt;(I$3+I$4*('Baseline Data'!D75)+I$10*(IF(I$5=0,0,POWER(1+I$5,$C77-$C$10)))),I$6,(IF(I$7&gt;(I$3+I$4*('Baseline Data'!D75)+I$10*(IF(I$5=0,0,POWER(1+I$5,$C77-$C$10)))),I$7,(I$3+I$4*('Baseline Data'!D75)+I$10*(IF(I$5=0,0,POWER(1+I$5,$C77-$C$10)))))))</f>
        <v>0.086</v>
      </c>
      <c r="J76" s="20">
        <f>IF(J$6&lt;(J$3+J$4*('Baseline Data'!E75)+J$10*(IF(J$5=0,0,POWER(1+J$5,$C77-$C$10)))),J$6,(IF(J$7&gt;(J$3+J$4*('Baseline Data'!E75)+J$10*(IF(J$5=0,0,POWER(1+J$5,$C77-$C$10)))),J$7,(J$3+J$4*('Baseline Data'!E75)+J$10*(IF(J$5=0,0,POWER(1+J$5,$C77-$C$10)))))))</f>
        <v>0.043</v>
      </c>
      <c r="K76" s="20">
        <f>IF(K$6&lt;(K$3+K$4*('Baseline Data'!F75)+K$10*(IF(K$5=0,0,POWER(1+K$5,$C77-$C$10)))),K$6,(IF(K$7&gt;(K$3+K$4*('Baseline Data'!F75)+K$10*(IF(K$5=0,0,POWER(1+K$5,$C77-$C$10)))),K$7,(K$3+K$4*('Baseline Data'!F75)+K$10*(IF(K$5=0,0,POWER(1+K$5,$C77-$C$10)))))))</f>
        <v>0.062</v>
      </c>
      <c r="L76" s="228">
        <f t="shared" si="10"/>
        <v>0.021662650602409635</v>
      </c>
      <c r="M76" s="635">
        <f>'Baseline Data'!A75</f>
        <v>2079</v>
      </c>
      <c r="N76" s="648">
        <f t="shared" si="13"/>
        <v>299200</v>
      </c>
      <c r="O76" s="649">
        <f t="shared" si="14"/>
        <v>0.10400000000000002</v>
      </c>
      <c r="P76" s="640">
        <f t="shared" si="15"/>
        <v>2.125326537433155</v>
      </c>
      <c r="Q76" s="23">
        <f t="shared" si="11"/>
        <v>0.36100000000000004</v>
      </c>
      <c r="R76" s="21">
        <f t="shared" si="12"/>
        <v>-0.12500000000000003</v>
      </c>
      <c r="S76" s="220">
        <f t="shared" si="16"/>
        <v>0.040337349397590365</v>
      </c>
      <c r="T76" s="81"/>
      <c r="U76" s="679"/>
    </row>
    <row r="77" spans="2:21" ht="18" customHeight="1">
      <c r="B77" s="191"/>
      <c r="C77" s="41">
        <f>'Baseline Data'!A76</f>
        <v>2080</v>
      </c>
      <c r="D77" s="331">
        <f>IF(D$6&lt;(D$3+D$4*('Baseline Data'!P76)+D$10*(IF(D$5=0,0,POWER(1+D$5,$C78-$C$10)))),D$6,(IF(D$7&gt;(D$3+D$4*('Baseline Data'!P76)+D$10*(IF(D$5=0,0,POWER(1+D$5,$C78-$C$10)))),D$7,(D$3+D$4*('Baseline Data'!P76)+D$10*(IF(D$5=0,0,POWER(1+D$5,$C78-$C$10)))))))</f>
        <v>74400</v>
      </c>
      <c r="E77" s="332">
        <f>IF(E$6&lt;(E$3+E$4*('Baseline Data'!R76)+E$10*(IF(E$5=0,0,POWER(1+E$5,$C78-$C$10)))),E$6,(IF(E$7&gt;(E$3+E$4*('Baseline Data'!R76)+E$10*(IF(E$5=0,0,POWER(1+E$5,$C78-$C$10)))),E$7,(E$3+E$4*('Baseline Data'!R76)+E$10*(IF(E$5=0,0,POWER(1+E$5,$C78-$C$10)))))))</f>
        <v>4.204301075268817</v>
      </c>
      <c r="F77" s="294">
        <f>(IF(F$6&lt;(F$3+F$4*('Baseline Data'!T76)+F$10*(IF(F$5=0,0,POWER(1+F$5,$C77-$C$10)))),F$6,(IF(F$7&gt;(F$3+F$4*('Baseline Data'!T76)+F$10*(IF(F$5=0,0,POWER(1+F$5,$C77-$C$10)))),F$7,(F$3+F$4*('Baseline Data'!T76)+F$10*(IF(F$5=0,0,POWER(1+F$5,$C77-$C$10))))))))</f>
        <v>0.0529068864027993</v>
      </c>
      <c r="G77" s="20">
        <f>IF(G$6&lt;(G$3+G$4*('Baseline Data'!B76)+G$10*(IF(G$5=0,0,POWER(1+G$5,$C78-$C$10)))),G$6,(IF(G$7&gt;(G$3+G$4*('Baseline Data'!B76)+G$10*(IF(G$5=0,0,POWER(1+G$5,$C78-$C$10)))),G$7,(G$3+G$4*('Baseline Data'!B76)+G$10*(IF(G$5=0,0,POWER(1+G$5,$C78-$C$10)))))))</f>
        <v>0.237</v>
      </c>
      <c r="H77" s="20">
        <f>IF(H$6&lt;(H$3+H$4*('Baseline Data'!C76)+H$10*(IF(H$5=0,0,POWER(1+H$5,$C78-$C$10)))),H$6,(IF(H$7&gt;(H$3+H$4*('Baseline Data'!C76)+H$10*(IF(H$5=0,0,POWER(1+H$5,$C78-$C$10)))),H$7,(H$3+H$4*('Baseline Data'!C76)+H$10*(IF(H$5=0,0,POWER(1+H$5,$C78-$C$10)))))))</f>
        <v>0.066</v>
      </c>
      <c r="I77" s="20">
        <f>IF(I$6&lt;(I$3+I$4*('Baseline Data'!D76)+I$10*(IF(I$5=0,0,POWER(1+I$5,$C78-$C$10)))),I$6,(IF(I$7&gt;(I$3+I$4*('Baseline Data'!D76)+I$10*(IF(I$5=0,0,POWER(1+I$5,$C78-$C$10)))),I$7,(I$3+I$4*('Baseline Data'!D76)+I$10*(IF(I$5=0,0,POWER(1+I$5,$C78-$C$10)))))))</f>
        <v>0.087</v>
      </c>
      <c r="J77" s="20">
        <f>IF(J$6&lt;(J$3+J$4*('Baseline Data'!E76)+J$10*(IF(J$5=0,0,POWER(1+J$5,$C78-$C$10)))),J$6,(IF(J$7&gt;(J$3+J$4*('Baseline Data'!E76)+J$10*(IF(J$5=0,0,POWER(1+J$5,$C78-$C$10)))),J$7,(J$3+J$4*('Baseline Data'!E76)+J$10*(IF(J$5=0,0,POWER(1+J$5,$C78-$C$10)))))))</f>
        <v>0.043</v>
      </c>
      <c r="K77" s="20">
        <f>IF(K$6&lt;(K$3+K$4*('Baseline Data'!F76)+K$10*(IF(K$5=0,0,POWER(1+K$5,$C78-$C$10)))),K$6,(IF(K$7&gt;(K$3+K$4*('Baseline Data'!F76)+K$10*(IF(K$5=0,0,POWER(1+K$5,$C78-$C$10)))),K$7,(K$3+K$4*('Baseline Data'!F76)+K$10*(IF(K$5=0,0,POWER(1+K$5,$C78-$C$10)))))))</f>
        <v>0.062</v>
      </c>
      <c r="L77" s="228">
        <f t="shared" si="10"/>
        <v>0.021662650602409635</v>
      </c>
      <c r="M77" s="635">
        <f>'Baseline Data'!A76</f>
        <v>2080</v>
      </c>
      <c r="N77" s="648">
        <f t="shared" si="13"/>
        <v>312800</v>
      </c>
      <c r="O77" s="649">
        <f t="shared" si="14"/>
        <v>0.107</v>
      </c>
      <c r="P77" s="640">
        <f t="shared" si="15"/>
        <v>2.160921035805627</v>
      </c>
      <c r="Q77" s="23">
        <f t="shared" si="11"/>
        <v>0.365</v>
      </c>
      <c r="R77" s="21">
        <f t="shared" si="12"/>
        <v>-0.128</v>
      </c>
      <c r="S77" s="220">
        <f t="shared" si="16"/>
        <v>0.040337349397590365</v>
      </c>
      <c r="T77" s="81"/>
      <c r="U77" s="679"/>
    </row>
    <row r="78" spans="2:21" ht="18" customHeight="1">
      <c r="B78" s="191"/>
      <c r="C78" s="41">
        <f>'Baseline Data'!A77</f>
        <v>2081</v>
      </c>
      <c r="D78" s="331">
        <f>IF(D$6&lt;(D$3+D$4*('Baseline Data'!P77)+D$10*(IF(D$5=0,0,POWER(1+D$5,$C79-$C$10)))),D$6,(IF(D$7&gt;(D$3+D$4*('Baseline Data'!P77)+D$10*(IF(D$5=0,0,POWER(1+D$5,$C79-$C$10)))),D$7,(D$3+D$4*('Baseline Data'!P77)+D$10*(IF(D$5=0,0,POWER(1+D$5,$C79-$C$10)))))))</f>
        <v>76100</v>
      </c>
      <c r="E78" s="332">
        <f>IF(E$6&lt;(E$3+E$4*('Baseline Data'!R77)+E$10*(IF(E$5=0,0,POWER(1+E$5,$C79-$C$10)))),E$6,(IF(E$7&gt;(E$3+E$4*('Baseline Data'!R77)+E$10*(IF(E$5=0,0,POWER(1+E$5,$C79-$C$10)))),E$7,(E$3+E$4*('Baseline Data'!R77)+E$10*(IF(E$5=0,0,POWER(1+E$5,$C79-$C$10)))))))</f>
        <v>4.302233902759527</v>
      </c>
      <c r="F78" s="294">
        <f>(IF(F$6&lt;(F$3+F$4*('Baseline Data'!T77)+F$10*(IF(F$5=0,0,POWER(1+F$5,$C78-$C$10)))),F$6,(IF(F$7&gt;(F$3+F$4*('Baseline Data'!T77)+F$10*(IF(F$5=0,0,POWER(1+F$5,$C78-$C$10)))),F$7,(F$3+F$4*('Baseline Data'!T77)+F$10*(IF(F$5=0,0,POWER(1+F$5,$C78-$C$10))))))))</f>
        <v>0.05209201984718476</v>
      </c>
      <c r="G78" s="20">
        <f>IF(G$6&lt;(G$3+G$4*('Baseline Data'!B77)+G$10*(IF(G$5=0,0,POWER(1+G$5,$C79-$C$10)))),G$6,(IF(G$7&gt;(G$3+G$4*('Baseline Data'!B77)+G$10*(IF(G$5=0,0,POWER(1+G$5,$C79-$C$10)))),G$7,(G$3+G$4*('Baseline Data'!B77)+G$10*(IF(G$5=0,0,POWER(1+G$5,$C79-$C$10)))))))</f>
        <v>0.23800000000000002</v>
      </c>
      <c r="H78" s="20">
        <f>IF(H$6&lt;(H$3+H$4*('Baseline Data'!C77)+H$10*(IF(H$5=0,0,POWER(1+H$5,$C79-$C$10)))),H$6,(IF(H$7&gt;(H$3+H$4*('Baseline Data'!C77)+H$10*(IF(H$5=0,0,POWER(1+H$5,$C79-$C$10)))),H$7,(H$3+H$4*('Baseline Data'!C77)+H$10*(IF(H$5=0,0,POWER(1+H$5,$C79-$C$10)))))))</f>
        <v>0.066</v>
      </c>
      <c r="I78" s="20">
        <f>IF(I$6&lt;(I$3+I$4*('Baseline Data'!D77)+I$10*(IF(I$5=0,0,POWER(1+I$5,$C79-$C$10)))),I$6,(IF(I$7&gt;(I$3+I$4*('Baseline Data'!D77)+I$10*(IF(I$5=0,0,POWER(1+I$5,$C79-$C$10)))),I$7,(I$3+I$4*('Baseline Data'!D77)+I$10*(IF(I$5=0,0,POWER(1+I$5,$C79-$C$10)))))))</f>
        <v>0.08800000000000001</v>
      </c>
      <c r="J78" s="20">
        <f>IF(J$6&lt;(J$3+J$4*('Baseline Data'!E77)+J$10*(IF(J$5=0,0,POWER(1+J$5,$C79-$C$10)))),J$6,(IF(J$7&gt;(J$3+J$4*('Baseline Data'!E77)+J$10*(IF(J$5=0,0,POWER(1+J$5,$C79-$C$10)))),J$7,(J$3+J$4*('Baseline Data'!E77)+J$10*(IF(J$5=0,0,POWER(1+J$5,$C79-$C$10)))))))</f>
        <v>0.043</v>
      </c>
      <c r="K78" s="20">
        <f>IF(K$6&lt;(K$3+K$4*('Baseline Data'!F77)+K$10*(IF(K$5=0,0,POWER(1+K$5,$C79-$C$10)))),K$6,(IF(K$7&gt;(K$3+K$4*('Baseline Data'!F77)+K$10*(IF(K$5=0,0,POWER(1+K$5,$C79-$C$10)))),K$7,(K$3+K$4*('Baseline Data'!F77)+K$10*(IF(K$5=0,0,POWER(1+K$5,$C79-$C$10)))))))</f>
        <v>0.062</v>
      </c>
      <c r="L78" s="228">
        <f t="shared" si="10"/>
        <v>0.021662650602409635</v>
      </c>
      <c r="M78" s="635">
        <f>'Baseline Data'!A77</f>
        <v>2081</v>
      </c>
      <c r="N78" s="648">
        <f t="shared" si="13"/>
        <v>327400</v>
      </c>
      <c r="O78" s="649">
        <f t="shared" si="14"/>
        <v>0.10700000000000001</v>
      </c>
      <c r="P78" s="640">
        <f t="shared" si="15"/>
        <v>2.1925574221136226</v>
      </c>
      <c r="Q78" s="23">
        <f t="shared" si="11"/>
        <v>0.366</v>
      </c>
      <c r="R78" s="21">
        <f t="shared" si="12"/>
        <v>-0.12799999999999997</v>
      </c>
      <c r="S78" s="220">
        <f t="shared" si="16"/>
        <v>0.040337349397590365</v>
      </c>
      <c r="T78" s="81"/>
      <c r="U78" s="679"/>
    </row>
    <row r="79" spans="2:21" ht="18" customHeight="1">
      <c r="B79" s="191"/>
      <c r="C79" s="41">
        <f>'Baseline Data'!A78</f>
        <v>2082</v>
      </c>
      <c r="D79" s="331">
        <f>IF(D$6&lt;(D$3+D$4*('Baseline Data'!P78)+D$10*(IF(D$5=0,0,POWER(1+D$5,$C80-$C$10)))),D$6,(IF(D$7&gt;(D$3+D$4*('Baseline Data'!P78)+D$10*(IF(D$5=0,0,POWER(1+D$5,$C80-$C$10)))),D$7,(D$3+D$4*('Baseline Data'!P78)+D$10*(IF(D$5=0,0,POWER(1+D$5,$C80-$C$10)))))))</f>
        <v>77700</v>
      </c>
      <c r="E79" s="332">
        <f>IF(E$6&lt;(E$3+E$4*('Baseline Data'!R78)+E$10*(IF(E$5=0,0,POWER(1+E$5,$C80-$C$10)))),E$6,(IF(E$7&gt;(E$3+E$4*('Baseline Data'!R78)+E$10*(IF(E$5=0,0,POWER(1+E$5,$C80-$C$10)))),E$7,(E$3+E$4*('Baseline Data'!R78)+E$10*(IF(E$5=0,0,POWER(1+E$5,$C80-$C$10)))))))</f>
        <v>4.396396396396397</v>
      </c>
      <c r="F79" s="294">
        <f>(IF(F$6&lt;(F$3+F$4*('Baseline Data'!T78)+F$10*(IF(F$5=0,0,POWER(1+F$5,$C79-$C$10)))),F$6,(IF(F$7&gt;(F$3+F$4*('Baseline Data'!T78)+F$10*(IF(F$5=0,0,POWER(1+F$5,$C79-$C$10)))),F$7,(F$3+F$4*('Baseline Data'!T78)+F$10*(IF(F$5=0,0,POWER(1+F$5,$C79-$C$10))))))))</f>
        <v>0.052130292128948076</v>
      </c>
      <c r="G79" s="20">
        <f>IF(G$6&lt;(G$3+G$4*('Baseline Data'!B78)+G$10*(IF(G$5=0,0,POWER(1+G$5,$C80-$C$10)))),G$6,(IF(G$7&gt;(G$3+G$4*('Baseline Data'!B78)+G$10*(IF(G$5=0,0,POWER(1+G$5,$C80-$C$10)))),G$7,(G$3+G$4*('Baseline Data'!B78)+G$10*(IF(G$5=0,0,POWER(1+G$5,$C80-$C$10)))))))</f>
        <v>0.239</v>
      </c>
      <c r="H79" s="20">
        <f>IF(H$6&lt;(H$3+H$4*('Baseline Data'!C78)+H$10*(IF(H$5=0,0,POWER(1+H$5,$C80-$C$10)))),H$6,(IF(H$7&gt;(H$3+H$4*('Baseline Data'!C78)+H$10*(IF(H$5=0,0,POWER(1+H$5,$C80-$C$10)))),H$7,(H$3+H$4*('Baseline Data'!C78)+H$10*(IF(H$5=0,0,POWER(1+H$5,$C80-$C$10)))))))</f>
        <v>0.066</v>
      </c>
      <c r="I79" s="20">
        <f>IF(I$6&lt;(I$3+I$4*('Baseline Data'!D78)+I$10*(IF(I$5=0,0,POWER(1+I$5,$C80-$C$10)))),I$6,(IF(I$7&gt;(I$3+I$4*('Baseline Data'!D78)+I$10*(IF(I$5=0,0,POWER(1+I$5,$C80-$C$10)))),I$7,(I$3+I$4*('Baseline Data'!D78)+I$10*(IF(I$5=0,0,POWER(1+I$5,$C80-$C$10)))))))</f>
        <v>0.08900000000000001</v>
      </c>
      <c r="J79" s="20">
        <f>IF(J$6&lt;(J$3+J$4*('Baseline Data'!E78)+J$10*(IF(J$5=0,0,POWER(1+J$5,$C80-$C$10)))),J$6,(IF(J$7&gt;(J$3+J$4*('Baseline Data'!E78)+J$10*(IF(J$5=0,0,POWER(1+J$5,$C80-$C$10)))),J$7,(J$3+J$4*('Baseline Data'!E78)+J$10*(IF(J$5=0,0,POWER(1+J$5,$C80-$C$10)))))))</f>
        <v>0.043</v>
      </c>
      <c r="K79" s="20">
        <f>IF(K$6&lt;(K$3+K$4*('Baseline Data'!F78)+K$10*(IF(K$5=0,0,POWER(1+K$5,$C80-$C$10)))),K$6,(IF(K$7&gt;(K$3+K$4*('Baseline Data'!F78)+K$10*(IF(K$5=0,0,POWER(1+K$5,$C80-$C$10)))),K$7,(K$3+K$4*('Baseline Data'!F78)+K$10*(IF(K$5=0,0,POWER(1+K$5,$C80-$C$10)))))))</f>
        <v>0.062</v>
      </c>
      <c r="L79" s="228">
        <f t="shared" si="10"/>
        <v>0.021662650602409635</v>
      </c>
      <c r="M79" s="635">
        <f>'Baseline Data'!A78</f>
        <v>2082</v>
      </c>
      <c r="N79" s="648">
        <f t="shared" si="13"/>
        <v>341600.00000000006</v>
      </c>
      <c r="O79" s="649">
        <f t="shared" si="14"/>
        <v>0.10899999999999999</v>
      </c>
      <c r="P79" s="640">
        <f t="shared" si="15"/>
        <v>2.2314148126463698</v>
      </c>
      <c r="Q79" s="23">
        <f t="shared" si="11"/>
        <v>0.369</v>
      </c>
      <c r="R79" s="21">
        <f t="shared" si="12"/>
        <v>-0.13</v>
      </c>
      <c r="S79" s="220">
        <f t="shared" si="16"/>
        <v>0.040337349397590365</v>
      </c>
      <c r="T79" s="81"/>
      <c r="U79" s="679"/>
    </row>
    <row r="80" spans="2:21" ht="18" customHeight="1">
      <c r="B80" s="191"/>
      <c r="C80" s="41">
        <f>'Baseline Data'!A79</f>
        <v>2083</v>
      </c>
      <c r="D80" s="331">
        <f>IF(D$6&lt;(D$3+D$4*('Baseline Data'!P79)+D$10*(IF(D$5=0,0,POWER(1+D$5,$C81-$C$10)))),D$6,(IF(D$7&gt;(D$3+D$4*('Baseline Data'!P79)+D$10*(IF(D$5=0,0,POWER(1+D$5,$C81-$C$10)))),D$7,(D$3+D$4*('Baseline Data'!P79)+D$10*(IF(D$5=0,0,POWER(1+D$5,$C81-$C$10)))))))</f>
        <v>79400</v>
      </c>
      <c r="E80" s="332">
        <f>IF(E$6&lt;(E$3+E$4*('Baseline Data'!R79)+E$10*(IF(E$5=0,0,POWER(1+E$5,$C81-$C$10)))),E$6,(IF(E$7&gt;(E$3+E$4*('Baseline Data'!R79)+E$10*(IF(E$5=0,0,POWER(1+E$5,$C81-$C$10)))),E$7,(E$3+E$4*('Baseline Data'!R79)+E$10*(IF(E$5=0,0,POWER(1+E$5,$C81-$C$10)))))))</f>
        <v>4.493702770780857</v>
      </c>
      <c r="F80" s="294">
        <f>(IF(F$6&lt;(F$3+F$4*('Baseline Data'!T79)+F$10*(IF(F$5=0,0,POWER(1+F$5,$C80-$C$10)))),F$6,(IF(F$7&gt;(F$3+F$4*('Baseline Data'!T79)+F$10*(IF(F$5=0,0,POWER(1+F$5,$C80-$C$10)))),F$7,(F$3+F$4*('Baseline Data'!T79)+F$10*(IF(F$5=0,0,POWER(1+F$5,$C80-$C$10))))))))</f>
        <v>0.052214296835788404</v>
      </c>
      <c r="G80" s="20">
        <f>IF(G$6&lt;(G$3+G$4*('Baseline Data'!B79)+G$10*(IF(G$5=0,0,POWER(1+G$5,$C81-$C$10)))),G$6,(IF(G$7&gt;(G$3+G$4*('Baseline Data'!B79)+G$10*(IF(G$5=0,0,POWER(1+G$5,$C81-$C$10)))),G$7,(G$3+G$4*('Baseline Data'!B79)+G$10*(IF(G$5=0,0,POWER(1+G$5,$C81-$C$10)))))))</f>
        <v>0.24</v>
      </c>
      <c r="H80" s="20">
        <f>IF(H$6&lt;(H$3+H$4*('Baseline Data'!C79)+H$10*(IF(H$5=0,0,POWER(1+H$5,$C81-$C$10)))),H$6,(IF(H$7&gt;(H$3+H$4*('Baseline Data'!C79)+H$10*(IF(H$5=0,0,POWER(1+H$5,$C81-$C$10)))),H$7,(H$3+H$4*('Baseline Data'!C79)+H$10*(IF(H$5=0,0,POWER(1+H$5,$C81-$C$10)))))))</f>
        <v>0.066</v>
      </c>
      <c r="I80" s="20">
        <f>IF(I$6&lt;(I$3+I$4*('Baseline Data'!D79)+I$10*(IF(I$5=0,0,POWER(1+I$5,$C81-$C$10)))),I$6,(IF(I$7&gt;(I$3+I$4*('Baseline Data'!D79)+I$10*(IF(I$5=0,0,POWER(1+I$5,$C81-$C$10)))),I$7,(I$3+I$4*('Baseline Data'!D79)+I$10*(IF(I$5=0,0,POWER(1+I$5,$C81-$C$10)))))))</f>
        <v>0.09</v>
      </c>
      <c r="J80" s="20">
        <f>IF(J$6&lt;(J$3+J$4*('Baseline Data'!E79)+J$10*(IF(J$5=0,0,POWER(1+J$5,$C81-$C$10)))),J$6,(IF(J$7&gt;(J$3+J$4*('Baseline Data'!E79)+J$10*(IF(J$5=0,0,POWER(1+J$5,$C81-$C$10)))),J$7,(J$3+J$4*('Baseline Data'!E79)+J$10*(IF(J$5=0,0,POWER(1+J$5,$C81-$C$10)))))))</f>
        <v>0.043</v>
      </c>
      <c r="K80" s="20">
        <f>IF(K$6&lt;(K$3+K$4*('Baseline Data'!F79)+K$10*(IF(K$5=0,0,POWER(1+K$5,$C81-$C$10)))),K$6,(IF(K$7&gt;(K$3+K$4*('Baseline Data'!F79)+K$10*(IF(K$5=0,0,POWER(1+K$5,$C81-$C$10)))),K$7,(K$3+K$4*('Baseline Data'!F79)+K$10*(IF(K$5=0,0,POWER(1+K$5,$C81-$C$10)))))))</f>
        <v>0.062</v>
      </c>
      <c r="L80" s="228">
        <f t="shared" si="10"/>
        <v>0.021662650602409635</v>
      </c>
      <c r="M80" s="635">
        <f>'Baseline Data'!A79</f>
        <v>2083</v>
      </c>
      <c r="N80" s="648">
        <f t="shared" si="13"/>
        <v>356800</v>
      </c>
      <c r="O80" s="649">
        <f t="shared" si="14"/>
        <v>0.111</v>
      </c>
      <c r="P80" s="640">
        <f t="shared" si="15"/>
        <v>2.2683545403587444</v>
      </c>
      <c r="Q80" s="23">
        <f t="shared" si="11"/>
        <v>0.372</v>
      </c>
      <c r="R80" s="21">
        <f t="shared" si="12"/>
        <v>-0.132</v>
      </c>
      <c r="S80" s="220">
        <f t="shared" si="16"/>
        <v>0.040337349397590365</v>
      </c>
      <c r="T80" s="81"/>
      <c r="U80" s="679"/>
    </row>
    <row r="81" spans="2:21" ht="18" customHeight="1">
      <c r="B81" s="191"/>
      <c r="C81" s="41">
        <f>'Baseline Data'!A80</f>
        <v>2084</v>
      </c>
      <c r="D81" s="331">
        <f>IF(D$6&lt;(D$3+D$4*('Baseline Data'!P80)+D$10*(IF(D$5=0,0,POWER(1+D$5,$C82-$C$10)))),D$6,(IF(D$7&gt;(D$3+D$4*('Baseline Data'!P80)+D$10*(IF(D$5=0,0,POWER(1+D$5,$C82-$C$10)))),D$7,(D$3+D$4*('Baseline Data'!P80)+D$10*(IF(D$5=0,0,POWER(1+D$5,$C82-$C$10)))))))</f>
        <v>81200</v>
      </c>
      <c r="E81" s="332">
        <f>IF(E$6&lt;(E$3+E$4*('Baseline Data'!R80)+E$10*(IF(E$5=0,0,POWER(1+E$5,$C82-$C$10)))),E$6,(IF(E$7&gt;(E$3+E$4*('Baseline Data'!R80)+E$10*(IF(E$5=0,0,POWER(1+E$5,$C82-$C$10)))),E$7,(E$3+E$4*('Baseline Data'!R80)+E$10*(IF(E$5=0,0,POWER(1+E$5,$C82-$C$10)))))))</f>
        <v>4.597290640394089</v>
      </c>
      <c r="F81" s="294">
        <f>(IF(F$6&lt;(F$3+F$4*('Baseline Data'!T80)+F$10*(IF(F$5=0,0,POWER(1+F$5,$C81-$C$10)))),F$6,(IF(F$7&gt;(F$3+F$4*('Baseline Data'!T80)+F$10*(IF(F$5=0,0,POWER(1+F$5,$C81-$C$10)))),F$7,(F$3+F$4*('Baseline Data'!T80)+F$10*(IF(F$5=0,0,POWER(1+F$5,$C81-$C$10))))))))</f>
        <v>0.0523853308307335</v>
      </c>
      <c r="G81" s="20">
        <f>IF(G$6&lt;(G$3+G$4*('Baseline Data'!B80)+G$10*(IF(G$5=0,0,POWER(1+G$5,$C82-$C$10)))),G$6,(IF(G$7&gt;(G$3+G$4*('Baseline Data'!B80)+G$10*(IF(G$5=0,0,POWER(1+G$5,$C82-$C$10)))),G$7,(G$3+G$4*('Baseline Data'!B80)+G$10*(IF(G$5=0,0,POWER(1+G$5,$C82-$C$10)))))))</f>
        <v>0.24100000000000002</v>
      </c>
      <c r="H81" s="20">
        <f>IF(H$6&lt;(H$3+H$4*('Baseline Data'!C80)+H$10*(IF(H$5=0,0,POWER(1+H$5,$C82-$C$10)))),H$6,(IF(H$7&gt;(H$3+H$4*('Baseline Data'!C80)+H$10*(IF(H$5=0,0,POWER(1+H$5,$C82-$C$10)))),H$7,(H$3+H$4*('Baseline Data'!C80)+H$10*(IF(H$5=0,0,POWER(1+H$5,$C82-$C$10)))))))</f>
        <v>0.067</v>
      </c>
      <c r="I81" s="20">
        <f>IF(I$6&lt;(I$3+I$4*('Baseline Data'!D80)+I$10*(IF(I$5=0,0,POWER(1+I$5,$C82-$C$10)))),I$6,(IF(I$7&gt;(I$3+I$4*('Baseline Data'!D80)+I$10*(IF(I$5=0,0,POWER(1+I$5,$C82-$C$10)))),I$7,(I$3+I$4*('Baseline Data'!D80)+I$10*(IF(I$5=0,0,POWER(1+I$5,$C82-$C$10)))))))</f>
        <v>0.09</v>
      </c>
      <c r="J81" s="20">
        <f>IF(J$6&lt;(J$3+J$4*('Baseline Data'!E80)+J$10*(IF(J$5=0,0,POWER(1+J$5,$C82-$C$10)))),J$6,(IF(J$7&gt;(J$3+J$4*('Baseline Data'!E80)+J$10*(IF(J$5=0,0,POWER(1+J$5,$C82-$C$10)))),J$7,(J$3+J$4*('Baseline Data'!E80)+J$10*(IF(J$5=0,0,POWER(1+J$5,$C82-$C$10)))))))</f>
        <v>0.044000000000000004</v>
      </c>
      <c r="K81" s="20">
        <f>IF(K$6&lt;(K$3+K$4*('Baseline Data'!F80)+K$10*(IF(K$5=0,0,POWER(1+K$5,$C82-$C$10)))),K$6,(IF(K$7&gt;(K$3+K$4*('Baseline Data'!F80)+K$10*(IF(K$5=0,0,POWER(1+K$5,$C82-$C$10)))),K$7,(K$3+K$4*('Baseline Data'!F80)+K$10*(IF(K$5=0,0,POWER(1+K$5,$C82-$C$10)))))))</f>
        <v>0.062</v>
      </c>
      <c r="L81" s="228">
        <f>IF(L$6&lt;(L$3+L$4*K81*($L$15/$K$15)+L$10*(IF(L$5=0,0,POWER(1+L$5,$C82-$C$10)))),L$6,(IF(L$7&gt;(L$3+L$4*K81*($L$15/$K$15)+L$10*(IF(L$5=0,0,POWER(1+L$5,$C82-$C$10)))),L$7,(L$3+L$4*K81*($L$15/$K$15)+L$10*(IF(L$5=0,0,POWER(1+L$5,$C82-$C$10)))))))</f>
        <v>0.021662650602409635</v>
      </c>
      <c r="M81" s="635">
        <f>'Baseline Data'!A80</f>
        <v>2084</v>
      </c>
      <c r="N81" s="648">
        <f t="shared" si="13"/>
        <v>373300</v>
      </c>
      <c r="O81" s="649">
        <f t="shared" si="14"/>
        <v>0.113</v>
      </c>
      <c r="P81" s="640">
        <f t="shared" si="15"/>
        <v>2.303092418965979</v>
      </c>
      <c r="Q81" s="23">
        <f t="shared" si="11"/>
        <v>0.376</v>
      </c>
      <c r="R81" s="21">
        <f t="shared" si="12"/>
        <v>-0.13499999999999998</v>
      </c>
      <c r="S81" s="220">
        <f t="shared" si="16"/>
        <v>0.040337349397590365</v>
      </c>
      <c r="T81" s="81"/>
      <c r="U81" s="679"/>
    </row>
    <row r="82" spans="2:21" ht="18" customHeight="1">
      <c r="B82" s="191"/>
      <c r="C82" s="41">
        <f>'Baseline Data'!A81</f>
        <v>2085</v>
      </c>
      <c r="D82" s="331">
        <f>IF(D$6&lt;(D$3+D$4*('Baseline Data'!P81)+D$10*(IF(D$5=0,0,POWER(1+D$5,$C83-$C$10)))),D$6,(IF(D$7&gt;(D$3+D$4*('Baseline Data'!P81)+D$10*(IF(D$5=0,0,POWER(1+D$5,$C83-$C$10)))),D$7,(D$3+D$4*('Baseline Data'!P81)+D$10*(IF(D$5=0,0,POWER(1+D$5,$C83-$C$10)))))))</f>
        <v>83000</v>
      </c>
      <c r="E82" s="332">
        <f>IF(E$6&lt;(E$3+E$4*('Baseline Data'!R81)+E$10*(IF(E$5=0,0,POWER(1+E$5,$C83-$C$10)))),E$6,(IF(E$7&gt;(E$3+E$4*('Baseline Data'!R81)+E$10*(IF(E$5=0,0,POWER(1+E$5,$C83-$C$10)))),E$7,(E$3+E$4*('Baseline Data'!R81)+E$10*(IF(E$5=0,0,POWER(1+E$5,$C83-$C$10)))))))</f>
        <v>4.701204819277108</v>
      </c>
      <c r="F82" s="294">
        <f>(IF(F$6&lt;(F$3+F$4*('Baseline Data'!T81)+F$10*(IF(F$5=0,0,POWER(1+F$5,$C82-$C$10)))),F$6,(IF(F$7&gt;(F$3+F$4*('Baseline Data'!T81)+F$10*(IF(F$5=0,0,POWER(1+F$5,$C82-$C$10)))),F$7,(F$3+F$4*('Baseline Data'!T81)+F$10*(IF(F$5=0,0,POWER(1+F$5,$C82-$C$10))))))))</f>
        <v>0.05198730832201539</v>
      </c>
      <c r="G82" s="20">
        <f>IF(G$6&lt;(G$3+G$4*('Baseline Data'!B81)+G$10*(IF(G$5=0,0,POWER(1+G$5,$C83-$C$10)))),G$6,(IF(G$7&gt;(G$3+G$4*('Baseline Data'!B81)+G$10*(IF(G$5=0,0,POWER(1+G$5,$C83-$C$10)))),G$7,(G$3+G$4*('Baseline Data'!B81)+G$10*(IF(G$5=0,0,POWER(1+G$5,$C83-$C$10)))))))</f>
        <v>0.242</v>
      </c>
      <c r="H82" s="20">
        <f>IF(H$6&lt;(H$3+H$4*('Baseline Data'!C81)+H$10*(IF(H$5=0,0,POWER(1+H$5,$C83-$C$10)))),H$6,(IF(H$7&gt;(H$3+H$4*('Baseline Data'!C81)+H$10*(IF(H$5=0,0,POWER(1+H$5,$C83-$C$10)))),H$7,(H$3+H$4*('Baseline Data'!C81)+H$10*(IF(H$5=0,0,POWER(1+H$5,$C83-$C$10)))))))</f>
        <v>0.067</v>
      </c>
      <c r="I82" s="20">
        <f>IF(I$6&lt;(I$3+I$4*('Baseline Data'!D81)+I$10*(IF(I$5=0,0,POWER(1+I$5,$C83-$C$10)))),I$6,(IF(I$7&gt;(I$3+I$4*('Baseline Data'!D81)+I$10*(IF(I$5=0,0,POWER(1+I$5,$C83-$C$10)))),I$7,(I$3+I$4*('Baseline Data'!D81)+I$10*(IF(I$5=0,0,POWER(1+I$5,$C83-$C$10)))))))</f>
        <v>0.091</v>
      </c>
      <c r="J82" s="20">
        <f>IF(J$6&lt;(J$3+J$4*('Baseline Data'!E81)+J$10*(IF(J$5=0,0,POWER(1+J$5,$C83-$C$10)))),J$6,(IF(J$7&gt;(J$3+J$4*('Baseline Data'!E81)+J$10*(IF(J$5=0,0,POWER(1+J$5,$C83-$C$10)))),J$7,(J$3+J$4*('Baseline Data'!E81)+J$10*(IF(J$5=0,0,POWER(1+J$5,$C83-$C$10)))))))</f>
        <v>0.044000000000000004</v>
      </c>
      <c r="K82" s="20">
        <f>IF(K$6&lt;(K$3+K$4*('Baseline Data'!F81)+K$10*(IF(K$5=0,0,POWER(1+K$5,$C83-$C$10)))),K$6,(IF(K$7&gt;(K$3+K$4*('Baseline Data'!F81)+K$10*(IF(K$5=0,0,POWER(1+K$5,$C83-$C$10)))),K$7,(K$3+K$4*('Baseline Data'!F81)+K$10*(IF(K$5=0,0,POWER(1+K$5,$C83-$C$10)))))))</f>
        <v>0.061</v>
      </c>
      <c r="L82" s="228">
        <f>IF(L$6&lt;(L$3+L$4*K82*($L$15/$K$15)+L$10*(IF(L$5=0,0,POWER(1+L$5,$C83-$C$10)))),L$6,(IF(L$7&gt;(L$3+L$4*K82*($L$15/$K$15)+L$10*(IF(L$5=0,0,POWER(1+L$5,$C83-$C$10)))),L$7,(L$3+L$4*K82*($L$15/$K$15)+L$10*(IF(L$5=0,0,POWER(1+L$5,$C83-$C$10)))))))</f>
        <v>0.02131325301204819</v>
      </c>
      <c r="M82" s="635">
        <f>'Baseline Data'!A81</f>
        <v>2085</v>
      </c>
      <c r="N82" s="648">
        <f t="shared" si="13"/>
        <v>390200</v>
      </c>
      <c r="O82" s="649">
        <f t="shared" si="14"/>
        <v>0.114</v>
      </c>
      <c r="P82" s="640">
        <f t="shared" si="15"/>
        <v>2.338342901076371</v>
      </c>
      <c r="Q82" s="23">
        <f t="shared" si="11"/>
        <v>0.377</v>
      </c>
      <c r="R82" s="21">
        <f t="shared" si="12"/>
        <v>-0.135</v>
      </c>
      <c r="S82" s="220">
        <f t="shared" si="16"/>
        <v>0.03968674698795181</v>
      </c>
      <c r="T82" s="81"/>
      <c r="U82" s="679"/>
    </row>
    <row r="83" spans="2:21" ht="18" customHeight="1">
      <c r="B83" s="191"/>
      <c r="C83" s="41">
        <f>'Baseline Data'!A82</f>
        <v>2086</v>
      </c>
      <c r="D83" s="331">
        <f>IF(D$6&lt;(D$3+D$4*('Baseline Data'!P82)+D$10*(IF(D$5=0,0,POWER(1+D$5,$C84-$C$10)))),D$6,(IF(D$7&gt;(D$3+D$4*('Baseline Data'!P82)+D$10*(IF(D$5=0,0,POWER(1+D$5,$C84-$C$10)))),D$7,(D$3+D$4*('Baseline Data'!P82)+D$10*(IF(D$5=0,0,POWER(1+D$5,$C84-$C$10)))))))</f>
        <v>84800</v>
      </c>
      <c r="E83" s="332">
        <f>IF(E$6&lt;(E$3+E$4*('Baseline Data'!R82)+E$10*(IF(E$5=0,0,POWER(1+E$5,$C84-$C$10)))),E$6,(IF(E$7&gt;(E$3+E$4*('Baseline Data'!R82)+E$10*(IF(E$5=0,0,POWER(1+E$5,$C84-$C$10)))),E$7,(E$3+E$4*('Baseline Data'!R82)+E$10*(IF(E$5=0,0,POWER(1+E$5,$C84-$C$10)))))))</f>
        <v>4.810141509433962</v>
      </c>
      <c r="F83" s="294">
        <f>(IF(F$6&lt;(F$3+F$4*('Baseline Data'!T82)+F$10*(IF(F$5=0,0,POWER(1+F$5,$C83-$C$10)))),F$6,(IF(F$7&gt;(F$3+F$4*('Baseline Data'!T82)+F$10*(IF(F$5=0,0,POWER(1+F$5,$C83-$C$10)))),F$7,(F$3+F$4*('Baseline Data'!T82)+F$10*(IF(F$5=0,0,POWER(1+F$5,$C83-$C$10))))))))</f>
        <v>0.05210262818406157</v>
      </c>
      <c r="G83" s="20">
        <f>IF(G$6&lt;(G$3+G$4*('Baseline Data'!B82)+G$10*(IF(G$5=0,0,POWER(1+G$5,$C84-$C$10)))),G$6,(IF(G$7&gt;(G$3+G$4*('Baseline Data'!B82)+G$10*(IF(G$5=0,0,POWER(1+G$5,$C84-$C$10)))),G$7,(G$3+G$4*('Baseline Data'!B82)+G$10*(IF(G$5=0,0,POWER(1+G$5,$C84-$C$10)))))))</f>
        <v>0.243</v>
      </c>
      <c r="H83" s="20">
        <f>IF(H$6&lt;(H$3+H$4*('Baseline Data'!C82)+H$10*(IF(H$5=0,0,POWER(1+H$5,$C84-$C$10)))),H$6,(IF(H$7&gt;(H$3+H$4*('Baseline Data'!C82)+H$10*(IF(H$5=0,0,POWER(1+H$5,$C84-$C$10)))),H$7,(H$3+H$4*('Baseline Data'!C82)+H$10*(IF(H$5=0,0,POWER(1+H$5,$C84-$C$10)))))))</f>
        <v>0.067</v>
      </c>
      <c r="I83" s="20">
        <f>IF(I$6&lt;(I$3+I$4*('Baseline Data'!D82)+I$10*(IF(I$5=0,0,POWER(1+I$5,$C84-$C$10)))),I$6,(IF(I$7&gt;(I$3+I$4*('Baseline Data'!D82)+I$10*(IF(I$5=0,0,POWER(1+I$5,$C84-$C$10)))),I$7,(I$3+I$4*('Baseline Data'!D82)+I$10*(IF(I$5=0,0,POWER(1+I$5,$C84-$C$10)))))))</f>
        <v>0.092</v>
      </c>
      <c r="J83" s="20">
        <f>IF(J$6&lt;(J$3+J$4*('Baseline Data'!E82)+J$10*(IF(J$5=0,0,POWER(1+J$5,$C84-$C$10)))),J$6,(IF(J$7&gt;(J$3+J$4*('Baseline Data'!E82)+J$10*(IF(J$5=0,0,POWER(1+J$5,$C84-$C$10)))),J$7,(J$3+J$4*('Baseline Data'!E82)+J$10*(IF(J$5=0,0,POWER(1+J$5,$C84-$C$10)))))))</f>
        <v>0.044000000000000004</v>
      </c>
      <c r="K83" s="20">
        <f>IF(K$6&lt;(K$3+K$4*('Baseline Data'!F82)+K$10*(IF(K$5=0,0,POWER(1+K$5,$C84-$C$10)))),K$6,(IF(K$7&gt;(K$3+K$4*('Baseline Data'!F82)+K$10*(IF(K$5=0,0,POWER(1+K$5,$C84-$C$10)))),K$7,(K$3+K$4*('Baseline Data'!F82)+K$10*(IF(K$5=0,0,POWER(1+K$5,$C84-$C$10)))))))</f>
        <v>0.061</v>
      </c>
      <c r="L83" s="228">
        <f>IF(L$6&lt;(L$3+L$4*K83*($L$15/$K$15)+L$10*(IF(L$5=0,0,POWER(1+L$5,$C84-$C$10)))),L$6,(IF(L$7&gt;(L$3+L$4*K83*($L$15/$K$15)+L$10*(IF(L$5=0,0,POWER(1+L$5,$C84-$C$10)))),L$7,(L$3+L$4*K83*($L$15/$K$15)+L$10*(IF(L$5=0,0,POWER(1+L$5,$C84-$C$10)))))))</f>
        <v>0.02131325301204819</v>
      </c>
      <c r="M83" s="635">
        <f>'Baseline Data'!A82</f>
        <v>2086</v>
      </c>
      <c r="N83" s="648">
        <f t="shared" si="13"/>
        <v>407900</v>
      </c>
      <c r="O83" s="649">
        <f t="shared" si="14"/>
        <v>0.11599999999999999</v>
      </c>
      <c r="P83" s="640">
        <f t="shared" si="15"/>
        <v>2.3738752145133613</v>
      </c>
      <c r="Q83" s="23">
        <f t="shared" si="11"/>
        <v>0.38</v>
      </c>
      <c r="R83" s="21">
        <f t="shared" si="12"/>
        <v>-0.137</v>
      </c>
      <c r="S83" s="220">
        <f t="shared" si="16"/>
        <v>0.03968674698795181</v>
      </c>
      <c r="T83" s="81"/>
      <c r="U83" s="679"/>
    </row>
    <row r="84" spans="2:21" ht="18" customHeight="1" thickBot="1">
      <c r="B84" s="191"/>
      <c r="C84" s="44">
        <f>'Baseline Data'!A83</f>
        <v>2087</v>
      </c>
      <c r="D84" s="342">
        <f>IF(D$6&lt;(D$3+D$4*('Baseline Data'!P83)+D$10*(IF(D$5=0,0,POWER(1+D$5,$C85-$C$10)))),D$6,(IF(D$7&gt;(D$3+D$4*('Baseline Data'!P83)+D$10*(IF(D$5=0,0,POWER(1+D$5,$C85-$C$10)))),D$7,(D$3+D$4*('Baseline Data'!P83)+D$10*(IF(D$5=0,0,POWER(1+D$5,$C85-$C$10)))))))</f>
        <v>86700</v>
      </c>
      <c r="E84" s="334">
        <f>IF(E$6&lt;(E$3+E$4*('Baseline Data'!R83)+E$10*(IF(E$5=0,0,POWER(1+E$5,$C85-$C$10)))),E$6,(IF(E$7&gt;(E$3+E$4*('Baseline Data'!R83)+E$10*(IF(E$5=0,0,POWER(1+E$5,$C85-$C$10)))),E$7,(E$3+E$4*('Baseline Data'!R83)+E$10*(IF(E$5=0,0,POWER(1+E$5,$C85-$C$10)))))))</f>
        <v>4.915801614763552</v>
      </c>
      <c r="F84" s="295">
        <f>(IF(F$6&lt;(F$3+F$4*('Baseline Data'!T83)+F$10*(IF(F$5=0,0,POWER(1+F$5,$C84-$C$10)))),F$6,(IF(F$7&gt;(F$3+F$4*('Baseline Data'!T83)+F$10*(IF(F$5=0,0,POWER(1+F$5,$C84-$C$10)))),F$7,(F$3+F$4*('Baseline Data'!T83)+F$10*(IF(F$5=0,0,POWER(1+F$5,$C84-$C$10))))))))</f>
        <v>0.05173679220558509</v>
      </c>
      <c r="G84" s="27">
        <f>IF(G$6&lt;(G$3+G$4*('Baseline Data'!B83)+G$10*(IF(G$5=0,0,POWER(1+G$5,$C85-$C$10)))),G$6,(IF(G$7&gt;(G$3+G$4*('Baseline Data'!B83)+G$10*(IF(G$5=0,0,POWER(1+G$5,$C85-$C$10)))),G$7,(G$3+G$4*('Baseline Data'!B83)+G$10*(IF(G$5=0,0,POWER(1+G$5,$C85-$C$10)))))))</f>
        <v>0.244</v>
      </c>
      <c r="H84" s="27">
        <f>IF(H$6&lt;(H$3+H$4*('Baseline Data'!C83)+H$10*(IF(H$5=0,0,POWER(1+H$5,$C85-$C$10)))),H$6,(IF(H$7&gt;(H$3+H$4*('Baseline Data'!C83)+H$10*(IF(H$5=0,0,POWER(1+H$5,$C85-$C$10)))),H$7,(H$3+H$4*('Baseline Data'!C83)+H$10*(IF(H$5=0,0,POWER(1+H$5,$C85-$C$10)))))))</f>
        <v>0.067</v>
      </c>
      <c r="I84" s="27">
        <f>IF(I$6&lt;(I$3+I$4*('Baseline Data'!D83)+I$10*(IF(I$5=0,0,POWER(1+I$5,$C85-$C$10)))),I$6,(IF(I$7&gt;(I$3+I$4*('Baseline Data'!D83)+I$10*(IF(I$5=0,0,POWER(1+I$5,$C85-$C$10)))),I$7,(I$3+I$4*('Baseline Data'!D83)+I$10*(IF(I$5=0,0,POWER(1+I$5,$C85-$C$10)))))))</f>
        <v>0.09300000000000001</v>
      </c>
      <c r="J84" s="27">
        <f>IF(J$6&lt;(J$3+J$4*('Baseline Data'!E83)+J$10*(IF(J$5=0,0,POWER(1+J$5,$C85-$C$10)))),J$6,(IF(J$7&gt;(J$3+J$4*('Baseline Data'!E83)+J$10*(IF(J$5=0,0,POWER(1+J$5,$C85-$C$10)))),J$7,(J$3+J$4*('Baseline Data'!E83)+J$10*(IF(J$5=0,0,POWER(1+J$5,$C85-$C$10)))))))</f>
        <v>0.044000000000000004</v>
      </c>
      <c r="K84" s="27">
        <f>IF(K$6&lt;(K$3+K$4*('Baseline Data'!F83)+K$10*(IF(K$5=0,0,POWER(1+K$5,$C85-$C$10)))),K$6,(IF(K$7&gt;(K$3+K$4*('Baseline Data'!F83)+K$10*(IF(K$5=0,0,POWER(1+K$5,$C85-$C$10)))),K$7,(K$3+K$4*('Baseline Data'!F83)+K$10*(IF(K$5=0,0,POWER(1+K$5,$C85-$C$10)))))))</f>
        <v>0.061</v>
      </c>
      <c r="L84" s="229">
        <f>IF(L$6&lt;(L$3+L$4*K84*($L$15/$K$15)+L$10*(IF(L$5=0,0,POWER(1+L$5,$C85-$C$10)))),L$6,(IF(L$7&gt;(L$3+L$4*K84*($L$15/$K$15)+L$10*(IF(L$5=0,0,POWER(1+L$5,$C85-$C$10)))),L$7,(L$3+L$4*K84*($L$15/$K$15)+L$10*(IF(L$5=0,0,POWER(1+L$5,$C85-$C$10)))))))</f>
        <v>0.02131325301204819</v>
      </c>
      <c r="M84" s="636">
        <f>'Baseline Data'!A83</f>
        <v>2087</v>
      </c>
      <c r="N84" s="658">
        <f t="shared" si="13"/>
        <v>426200</v>
      </c>
      <c r="O84" s="659">
        <f t="shared" si="14"/>
        <v>0.11699999999999999</v>
      </c>
      <c r="P84" s="641">
        <f t="shared" si="15"/>
        <v>2.4099467386203663</v>
      </c>
      <c r="Q84" s="28">
        <f t="shared" si="11"/>
        <v>0.382</v>
      </c>
      <c r="R84" s="29">
        <f t="shared" si="12"/>
        <v>-0.138</v>
      </c>
      <c r="S84" s="223">
        <f t="shared" si="16"/>
        <v>0.03968674698795181</v>
      </c>
      <c r="T84" s="81"/>
      <c r="U84" s="679"/>
    </row>
    <row r="85" spans="2:21" ht="18" customHeight="1" thickBot="1">
      <c r="B85" s="190"/>
      <c r="C85" s="65">
        <f>'Baseline Data'!A84</f>
        <v>2088</v>
      </c>
      <c r="D85" s="351">
        <f>IF(D$6&lt;(D$3+D$4*('Baseline Data'!P84)+D$10*(IF(D$5=0,0,POWER(1+D$5,$C86-$C$10)))),D$6,(IF(D$7&gt;(D$3+D$4*('Baseline Data'!P84)+D$10*(IF(D$5=0,0,POWER(1+D$5,$C86-$C$10)))),D$7,(D$3+D$4*('Baseline Data'!P84)+D$10*(IF(D$5=0,0,POWER(1+D$5,$C86-$C$10)))))))</f>
        <v>88500</v>
      </c>
      <c r="E85" s="335">
        <f>IF(E$6&lt;(E$3+E$4*('Baseline Data'!R84)+E$10*(IF(E$5=0,0,POWER(1+E$5,$C86-$C$10)))),E$6,(IF(E$7&gt;(E$3+E$4*('Baseline Data'!R84)+E$10*(IF(E$5=0,0,POWER(1+E$5,$C86-$C$10)))),E$7,(E$3+E$4*('Baseline Data'!R84)+E$10*(IF(E$5=0,0,POWER(1+E$5,$C86-$C$10)))))))</f>
        <v>5.028248587570621</v>
      </c>
      <c r="F85" s="293">
        <f>(IF(F$6&lt;(F$3+F$4*('Baseline Data'!T84)+F$10*(IF(F$5=0,0,POWER(1+F$5,$C85-$C$10)))),F$6,(IF(F$7&gt;(F$3+F$4*('Baseline Data'!T84)+F$10*(IF(F$5=0,0,POWER(1+F$5,$C85-$C$10)))),F$7,(F$3+F$4*('Baseline Data'!T84)+F$10*(IF(F$5=0,0,POWER(1+F$5,$C85-$C$10))))))))</f>
        <v>0.05222765624578217</v>
      </c>
      <c r="G85" s="62">
        <f>IF(G$6&lt;(G$3+G$4*('Baseline Data'!B84)+G$10*(IF(G$5=0,0,POWER(1+G$5,$C86-$C$10)))),G$6,(IF(G$7&gt;(G$3+G$4*('Baseline Data'!B84)+G$10*(IF(G$5=0,0,POWER(1+G$5,$C86-$C$10)))),G$7,(G$3+G$4*('Baseline Data'!B84)+G$10*(IF(G$5=0,0,POWER(1+G$5,$C86-$C$10)))))))</f>
        <v>0.245</v>
      </c>
      <c r="H85" s="63">
        <f>IF(H$6&lt;(H$3+H$4*('Baseline Data'!C84)+H$10*(IF(H$5=0,0,POWER(1+H$5,$C86-$C$10)))),H$6,(IF(H$7&gt;(H$3+H$4*('Baseline Data'!C84)+H$10*(IF(H$5=0,0,POWER(1+H$5,$C86-$C$10)))),H$7,(H$3+H$4*('Baseline Data'!C84)+H$10*(IF(H$5=0,0,POWER(1+H$5,$C86-$C$10)))))))</f>
        <v>0.067</v>
      </c>
      <c r="I85" s="63">
        <f>IF(I$6&lt;(I$3+I$4*('Baseline Data'!D84)+I$10*(IF(I$5=0,0,POWER(1+I$5,$C86-$C$10)))),I$6,(IF(I$7&gt;(I$3+I$4*('Baseline Data'!D84)+I$10*(IF(I$5=0,0,POWER(1+I$5,$C86-$C$10)))),I$7,(I$3+I$4*('Baseline Data'!D84)+I$10*(IF(I$5=0,0,POWER(1+I$5,$C86-$C$10)))))))</f>
        <v>0.094</v>
      </c>
      <c r="J85" s="63">
        <f>IF(J$6&lt;(J$3+J$4*('Baseline Data'!E84)+J$10*(IF(J$5=0,0,POWER(1+J$5,$C86-$C$10)))),J$6,(IF(J$7&gt;(J$3+J$4*('Baseline Data'!E84)+J$10*(IF(J$5=0,0,POWER(1+J$5,$C86-$C$10)))),J$7,(J$3+J$4*('Baseline Data'!E84)+J$10*(IF(J$5=0,0,POWER(1+J$5,$C86-$C$10)))))))</f>
        <v>0.044000000000000004</v>
      </c>
      <c r="K85" s="63">
        <f>IF(K$6&lt;(K$3+K$4*('Baseline Data'!F84)+K$10*(IF(K$5=0,0,POWER(1+K$5,$C86-$C$10)))),K$6,(IF(K$7&gt;(K$3+K$4*('Baseline Data'!F84)+K$10*(IF(K$5=0,0,POWER(1+K$5,$C86-$C$10)))),K$7,(K$3+K$4*('Baseline Data'!F84)+K$10*(IF(K$5=0,0,POWER(1+K$5,$C86-$C$10)))))))</f>
        <v>0.061</v>
      </c>
      <c r="L85" s="63">
        <f>IF(L$6&lt;(L$3+L$4*K85*($L$15/$K$15)+L$10*(IF(L$5=0,0,POWER(1+L$5,$C86-$C$10)))),L$6,(IF(L$7&gt;(L$3+L$4*K85*($L$15/$K$15)+L$10*(IF(L$5=0,0,POWER(1+L$5,$C86-$C$10)))),L$7,(L$3+L$4*K85*($L$15/$K$15)+L$10*(IF(L$5=0,0,POWER(1+L$5,$C86-$C$10)))))))</f>
        <v>0.02131325301204819</v>
      </c>
      <c r="M85" s="65">
        <f>'Baseline Data'!A84</f>
        <v>2088</v>
      </c>
      <c r="N85" s="644">
        <f t="shared" si="13"/>
        <v>444999.99999999994</v>
      </c>
      <c r="O85" s="645">
        <f t="shared" si="14"/>
        <v>0.12000000000000001</v>
      </c>
      <c r="P85" s="178">
        <f t="shared" si="15"/>
        <v>2.449133258426967</v>
      </c>
      <c r="Q85" s="66">
        <f t="shared" si="11"/>
        <v>0.386</v>
      </c>
      <c r="R85" s="63">
        <f t="shared" si="12"/>
        <v>-0.14100000000000001</v>
      </c>
      <c r="S85" s="64">
        <f t="shared" si="16"/>
        <v>0.03968674698795181</v>
      </c>
      <c r="T85" s="109"/>
      <c r="U85" s="679"/>
    </row>
    <row r="86" spans="2:20" ht="18" customHeight="1" thickBot="1">
      <c r="B86" s="191"/>
      <c r="C86" s="50"/>
      <c r="D86" s="304"/>
      <c r="E86" s="339"/>
      <c r="F86" s="303"/>
      <c r="G86" s="29"/>
      <c r="H86" s="29"/>
      <c r="I86" s="29"/>
      <c r="J86" s="29"/>
      <c r="K86" s="29"/>
      <c r="L86" s="40"/>
      <c r="M86" s="50"/>
      <c r="N86" s="658"/>
      <c r="O86" s="659"/>
      <c r="P86" s="253"/>
      <c r="Q86" s="29"/>
      <c r="R86" s="29"/>
      <c r="S86" s="223"/>
      <c r="T86" s="81"/>
    </row>
    <row r="87" spans="2:20" ht="18" customHeight="1" thickBot="1">
      <c r="B87" s="190"/>
      <c r="C87" s="312">
        <f>C10</f>
        <v>2013</v>
      </c>
      <c r="D87" s="351">
        <f>D10</f>
        <v>16700</v>
      </c>
      <c r="E87" s="230">
        <f>E10</f>
        <v>0.9940119760479041</v>
      </c>
      <c r="F87" s="293">
        <f aca="true" t="shared" si="17" ref="F87:S87">F10</f>
        <v>0.06767990509759368</v>
      </c>
      <c r="G87" s="62">
        <f t="shared" si="17"/>
        <v>0.17</v>
      </c>
      <c r="H87" s="63">
        <f t="shared" si="17"/>
        <v>0.049</v>
      </c>
      <c r="I87" s="63">
        <f t="shared" si="17"/>
        <v>0.03</v>
      </c>
      <c r="J87" s="63">
        <f t="shared" si="17"/>
        <v>0.017</v>
      </c>
      <c r="K87" s="63">
        <f t="shared" si="17"/>
        <v>0.1</v>
      </c>
      <c r="L87" s="63">
        <f t="shared" si="17"/>
        <v>0.03</v>
      </c>
      <c r="M87" s="65">
        <f t="shared" si="17"/>
        <v>2013</v>
      </c>
      <c r="N87" s="310">
        <f>N10</f>
        <v>16600</v>
      </c>
      <c r="O87" s="194">
        <f t="shared" si="17"/>
        <v>0.013000000000000001</v>
      </c>
      <c r="P87" s="178">
        <f t="shared" si="17"/>
        <v>0.73</v>
      </c>
      <c r="Q87" s="66">
        <f t="shared" si="17"/>
        <v>0.20900000000000002</v>
      </c>
      <c r="R87" s="63">
        <f t="shared" si="17"/>
        <v>-0.03900000000000001</v>
      </c>
      <c r="S87" s="64">
        <f t="shared" si="17"/>
        <v>0.07</v>
      </c>
      <c r="T87" s="109"/>
    </row>
    <row r="88" spans="2:20" ht="18" customHeight="1" thickBot="1">
      <c r="B88" s="190"/>
      <c r="C88" s="312">
        <f>C35</f>
        <v>2038</v>
      </c>
      <c r="D88" s="351">
        <f>D35</f>
        <v>29800</v>
      </c>
      <c r="E88" s="230">
        <f>E35</f>
        <v>1.674496644295302</v>
      </c>
      <c r="F88" s="293">
        <f aca="true" t="shared" si="18" ref="F88:S88">F35</f>
        <v>0.05383613567032055</v>
      </c>
      <c r="G88" s="62">
        <f t="shared" si="18"/>
        <v>0.19699999999999998</v>
      </c>
      <c r="H88" s="63">
        <f t="shared" si="18"/>
        <v>0.062</v>
      </c>
      <c r="I88" s="63">
        <f t="shared" si="18"/>
        <v>0.049</v>
      </c>
      <c r="J88" s="63">
        <f t="shared" si="18"/>
        <v>0.032</v>
      </c>
      <c r="K88" s="63">
        <f t="shared" si="18"/>
        <v>0.071</v>
      </c>
      <c r="L88" s="63">
        <f t="shared" si="18"/>
        <v>0.024807228915662647</v>
      </c>
      <c r="M88" s="65">
        <f t="shared" si="18"/>
        <v>2038</v>
      </c>
      <c r="N88" s="310">
        <f>N35</f>
        <v>49900</v>
      </c>
      <c r="O88" s="194">
        <f t="shared" si="18"/>
        <v>0.048999999999999995</v>
      </c>
      <c r="P88" s="178">
        <f t="shared" si="18"/>
        <v>0.9846693386773547</v>
      </c>
      <c r="Q88" s="66">
        <f t="shared" si="18"/>
        <v>0.263</v>
      </c>
      <c r="R88" s="63">
        <f t="shared" si="18"/>
        <v>-0.06600000000000003</v>
      </c>
      <c r="S88" s="64">
        <f t="shared" si="18"/>
        <v>0.04619277108433735</v>
      </c>
      <c r="T88" s="109"/>
    </row>
    <row r="89" spans="2:20" ht="18" customHeight="1">
      <c r="B89" s="191"/>
      <c r="C89" s="193" t="s">
        <v>44</v>
      </c>
      <c r="D89" s="352">
        <f>D88-D$87</f>
        <v>13100</v>
      </c>
      <c r="E89" s="338">
        <f>E88-E$87</f>
        <v>0.6804846682473978</v>
      </c>
      <c r="F89" s="304">
        <f aca="true" t="shared" si="19" ref="F89:S89">F88-F$87</f>
        <v>-0.013843769427273132</v>
      </c>
      <c r="G89" s="23">
        <f t="shared" si="19"/>
        <v>0.02699999999999997</v>
      </c>
      <c r="H89" s="21">
        <f t="shared" si="19"/>
        <v>0.012999999999999998</v>
      </c>
      <c r="I89" s="21">
        <f t="shared" si="19"/>
        <v>0.019000000000000003</v>
      </c>
      <c r="J89" s="21">
        <f t="shared" si="19"/>
        <v>0.015</v>
      </c>
      <c r="K89" s="21">
        <f t="shared" si="19"/>
        <v>-0.029000000000000012</v>
      </c>
      <c r="L89" s="21">
        <f t="shared" si="19"/>
        <v>-0.005192771084337352</v>
      </c>
      <c r="M89" s="138">
        <f t="shared" si="19"/>
        <v>25</v>
      </c>
      <c r="N89" s="311">
        <f>N88-N$87</f>
        <v>33300</v>
      </c>
      <c r="O89" s="220">
        <f t="shared" si="19"/>
        <v>0.03599999999999999</v>
      </c>
      <c r="P89" s="34">
        <f t="shared" si="19"/>
        <v>0.25466933867735475</v>
      </c>
      <c r="Q89" s="663">
        <f t="shared" si="19"/>
        <v>0.05399999999999999</v>
      </c>
      <c r="R89" s="664">
        <f t="shared" si="19"/>
        <v>-0.027000000000000024</v>
      </c>
      <c r="S89" s="220">
        <f t="shared" si="19"/>
        <v>-0.023807228915662657</v>
      </c>
      <c r="T89" s="195"/>
    </row>
    <row r="90" spans="2:20" ht="18" customHeight="1" thickBot="1">
      <c r="B90" s="192"/>
      <c r="C90" s="180" t="s">
        <v>45</v>
      </c>
      <c r="D90" s="353">
        <f>D89/D$87</f>
        <v>0.7844311377245509</v>
      </c>
      <c r="E90" s="338">
        <f>E89/E$87</f>
        <v>0.6845839734778039</v>
      </c>
      <c r="F90" s="305">
        <f aca="true" t="shared" si="20" ref="F90:S90">F89/F$87</f>
        <v>-0.20454770743709774</v>
      </c>
      <c r="G90" s="660">
        <f t="shared" si="20"/>
        <v>0.1588235294117645</v>
      </c>
      <c r="H90" s="661">
        <f t="shared" si="20"/>
        <v>0.26530612244897955</v>
      </c>
      <c r="I90" s="661">
        <f t="shared" si="20"/>
        <v>0.6333333333333334</v>
      </c>
      <c r="J90" s="661">
        <f t="shared" si="20"/>
        <v>0.8823529411764705</v>
      </c>
      <c r="K90" s="661">
        <f t="shared" si="20"/>
        <v>-0.2900000000000001</v>
      </c>
      <c r="L90" s="661">
        <f t="shared" si="20"/>
        <v>-0.17309236947791173</v>
      </c>
      <c r="M90" s="35"/>
      <c r="N90" s="260">
        <f>N89/N$87</f>
        <v>2.0060240963855422</v>
      </c>
      <c r="O90" s="260">
        <f t="shared" si="20"/>
        <v>2.7692307692307683</v>
      </c>
      <c r="P90" s="35">
        <f t="shared" si="20"/>
        <v>0.3488621077771983</v>
      </c>
      <c r="Q90" s="259">
        <f t="shared" si="20"/>
        <v>0.25837320574162675</v>
      </c>
      <c r="R90" s="665">
        <f t="shared" si="20"/>
        <v>0.6923076923076928</v>
      </c>
      <c r="S90" s="260">
        <f t="shared" si="20"/>
        <v>-0.3401032702237522</v>
      </c>
      <c r="T90" s="196"/>
    </row>
    <row r="91" spans="2:20" ht="18" customHeight="1" thickBot="1">
      <c r="B91" s="190"/>
      <c r="C91" s="312">
        <f>C46</f>
        <v>2049</v>
      </c>
      <c r="D91" s="351">
        <f>D46</f>
        <v>37900</v>
      </c>
      <c r="E91" s="230">
        <f>E46</f>
        <v>2.1213720316622693</v>
      </c>
      <c r="F91" s="293">
        <f aca="true" t="shared" si="21" ref="F91:S91">F46</f>
        <v>0.05325151748877773</v>
      </c>
      <c r="G91" s="62">
        <f t="shared" si="21"/>
        <v>0.207</v>
      </c>
      <c r="H91" s="63">
        <f t="shared" si="21"/>
        <v>0.062</v>
      </c>
      <c r="I91" s="63">
        <f t="shared" si="21"/>
        <v>0.057999999999999996</v>
      </c>
      <c r="J91" s="63">
        <f t="shared" si="21"/>
        <v>0.036000000000000004</v>
      </c>
      <c r="K91" s="63">
        <f t="shared" si="21"/>
        <v>0.068</v>
      </c>
      <c r="L91" s="63">
        <f t="shared" si="21"/>
        <v>0.023759036144578312</v>
      </c>
      <c r="M91" s="65">
        <f t="shared" si="21"/>
        <v>2049</v>
      </c>
      <c r="N91" s="310">
        <f>N46</f>
        <v>80400</v>
      </c>
      <c r="O91" s="194">
        <f t="shared" si="21"/>
        <v>0.062</v>
      </c>
      <c r="P91" s="178">
        <f t="shared" si="21"/>
        <v>1.2517860696517416</v>
      </c>
      <c r="Q91" s="66">
        <f t="shared" si="21"/>
        <v>0.28600000000000003</v>
      </c>
      <c r="R91" s="63">
        <f t="shared" si="21"/>
        <v>-0.07900000000000004</v>
      </c>
      <c r="S91" s="64">
        <f t="shared" si="21"/>
        <v>0.04424096385542169</v>
      </c>
      <c r="T91" s="109"/>
    </row>
    <row r="92" spans="2:20" ht="18" customHeight="1">
      <c r="B92" s="191"/>
      <c r="C92" s="193" t="s">
        <v>44</v>
      </c>
      <c r="D92" s="352">
        <f>D91-D$87</f>
        <v>21200</v>
      </c>
      <c r="E92" s="338">
        <f>E91-E$87</f>
        <v>1.127360055614365</v>
      </c>
      <c r="F92" s="304">
        <f aca="true" t="shared" si="22" ref="F92:S92">F91-F$87</f>
        <v>-0.01442838760881595</v>
      </c>
      <c r="G92" s="23">
        <f t="shared" si="22"/>
        <v>0.03699999999999998</v>
      </c>
      <c r="H92" s="21">
        <f t="shared" si="22"/>
        <v>0.012999999999999998</v>
      </c>
      <c r="I92" s="21">
        <f t="shared" si="22"/>
        <v>0.027999999999999997</v>
      </c>
      <c r="J92" s="21">
        <f t="shared" si="22"/>
        <v>0.019000000000000003</v>
      </c>
      <c r="K92" s="21">
        <f t="shared" si="22"/>
        <v>-0.032</v>
      </c>
      <c r="L92" s="21">
        <f t="shared" si="22"/>
        <v>-0.006240963855421687</v>
      </c>
      <c r="M92" s="138">
        <f t="shared" si="22"/>
        <v>36</v>
      </c>
      <c r="N92" s="311">
        <f>N91-N$87</f>
        <v>63800</v>
      </c>
      <c r="O92" s="220">
        <f t="shared" si="22"/>
        <v>0.049</v>
      </c>
      <c r="P92" s="34">
        <f t="shared" si="22"/>
        <v>0.5217860696517416</v>
      </c>
      <c r="Q92" s="663">
        <f t="shared" si="22"/>
        <v>0.07700000000000001</v>
      </c>
      <c r="R92" s="664">
        <f t="shared" si="22"/>
        <v>-0.040000000000000036</v>
      </c>
      <c r="S92" s="220">
        <f t="shared" si="22"/>
        <v>-0.025759036144578314</v>
      </c>
      <c r="T92" s="195"/>
    </row>
    <row r="93" spans="2:20" ht="18" customHeight="1" thickBot="1">
      <c r="B93" s="192"/>
      <c r="C93" s="359" t="s">
        <v>45</v>
      </c>
      <c r="D93" s="341">
        <f>D92/D$87</f>
        <v>1.2694610778443114</v>
      </c>
      <c r="E93" s="340">
        <f>E92/E$87</f>
        <v>1.1341513812505961</v>
      </c>
      <c r="F93" s="341">
        <f aca="true" t="shared" si="23" ref="F93:S93">F92/F$87</f>
        <v>-0.21318569504508572</v>
      </c>
      <c r="G93" s="25">
        <f t="shared" si="23"/>
        <v>0.21764705882352925</v>
      </c>
      <c r="H93" s="22">
        <f t="shared" si="23"/>
        <v>0.26530612244897955</v>
      </c>
      <c r="I93" s="22">
        <f t="shared" si="23"/>
        <v>0.9333333333333332</v>
      </c>
      <c r="J93" s="22">
        <f t="shared" si="23"/>
        <v>1.1176470588235294</v>
      </c>
      <c r="K93" s="22">
        <f t="shared" si="23"/>
        <v>-0.32</v>
      </c>
      <c r="L93" s="22">
        <f t="shared" si="23"/>
        <v>-0.20803212851405625</v>
      </c>
      <c r="M93" s="61">
        <f t="shared" si="23"/>
        <v>0.01788375558867362</v>
      </c>
      <c r="N93" s="222">
        <f>N92/N$87</f>
        <v>3.8433734939759034</v>
      </c>
      <c r="O93" s="222">
        <f t="shared" si="23"/>
        <v>3.769230769230769</v>
      </c>
      <c r="P93" s="61">
        <f t="shared" si="23"/>
        <v>0.714775437879098</v>
      </c>
      <c r="Q93" s="666">
        <f t="shared" si="23"/>
        <v>0.368421052631579</v>
      </c>
      <c r="R93" s="667">
        <f t="shared" si="23"/>
        <v>1.0256410256410264</v>
      </c>
      <c r="S93" s="222">
        <f t="shared" si="23"/>
        <v>-0.367986230636833</v>
      </c>
      <c r="T93" s="196"/>
    </row>
    <row r="94" spans="2:20" ht="18" customHeight="1" thickBot="1">
      <c r="B94" s="190"/>
      <c r="C94" s="312">
        <f>C85</f>
        <v>2088</v>
      </c>
      <c r="D94" s="351">
        <f>D85</f>
        <v>88500</v>
      </c>
      <c r="E94" s="230">
        <f>E85</f>
        <v>5.028248587570621</v>
      </c>
      <c r="F94" s="293">
        <f aca="true" t="shared" si="24" ref="F94:S94">F85</f>
        <v>0.05222765624578217</v>
      </c>
      <c r="G94" s="62">
        <f t="shared" si="24"/>
        <v>0.245</v>
      </c>
      <c r="H94" s="63">
        <f t="shared" si="24"/>
        <v>0.067</v>
      </c>
      <c r="I94" s="63">
        <f t="shared" si="24"/>
        <v>0.094</v>
      </c>
      <c r="J94" s="63">
        <f t="shared" si="24"/>
        <v>0.044000000000000004</v>
      </c>
      <c r="K94" s="63">
        <f t="shared" si="24"/>
        <v>0.061</v>
      </c>
      <c r="L94" s="63">
        <f t="shared" si="24"/>
        <v>0.02131325301204819</v>
      </c>
      <c r="M94" s="65">
        <f t="shared" si="24"/>
        <v>2088</v>
      </c>
      <c r="N94" s="310">
        <f>N85</f>
        <v>444999.99999999994</v>
      </c>
      <c r="O94" s="194">
        <f t="shared" si="24"/>
        <v>0.12000000000000001</v>
      </c>
      <c r="P94" s="178">
        <f t="shared" si="24"/>
        <v>2.449133258426967</v>
      </c>
      <c r="Q94" s="66">
        <f t="shared" si="24"/>
        <v>0.386</v>
      </c>
      <c r="R94" s="63">
        <f t="shared" si="24"/>
        <v>-0.14100000000000001</v>
      </c>
      <c r="S94" s="64">
        <f t="shared" si="24"/>
        <v>0.03968674698795181</v>
      </c>
      <c r="T94" s="109"/>
    </row>
    <row r="95" spans="2:20" ht="18" customHeight="1">
      <c r="B95" s="191"/>
      <c r="C95" s="193" t="s">
        <v>44</v>
      </c>
      <c r="D95" s="354">
        <f>D94-D$87</f>
        <v>71800</v>
      </c>
      <c r="E95" s="339">
        <f>E94-E$87</f>
        <v>4.034236611522717</v>
      </c>
      <c r="F95" s="304">
        <f aca="true" t="shared" si="25" ref="F95:S95">F94-F$87</f>
        <v>-0.015452248851811512</v>
      </c>
      <c r="G95" s="23">
        <f t="shared" si="25"/>
        <v>0.07499999999999998</v>
      </c>
      <c r="H95" s="21">
        <f t="shared" si="25"/>
        <v>0.018000000000000002</v>
      </c>
      <c r="I95" s="21">
        <f t="shared" si="25"/>
        <v>0.064</v>
      </c>
      <c r="J95" s="21">
        <f t="shared" si="25"/>
        <v>0.027000000000000003</v>
      </c>
      <c r="K95" s="21">
        <f t="shared" si="25"/>
        <v>-0.03900000000000001</v>
      </c>
      <c r="L95" s="21">
        <f t="shared" si="25"/>
        <v>-0.00868674698795181</v>
      </c>
      <c r="M95" s="138">
        <f t="shared" si="25"/>
        <v>75</v>
      </c>
      <c r="N95" s="662">
        <f>N94-N$87</f>
        <v>428399.99999999994</v>
      </c>
      <c r="O95" s="220">
        <f t="shared" si="25"/>
        <v>0.10700000000000001</v>
      </c>
      <c r="P95" s="34">
        <f t="shared" si="25"/>
        <v>1.7191332584269672</v>
      </c>
      <c r="Q95" s="663">
        <f t="shared" si="25"/>
        <v>0.177</v>
      </c>
      <c r="R95" s="664">
        <f t="shared" si="25"/>
        <v>-0.10200000000000001</v>
      </c>
      <c r="S95" s="220">
        <f t="shared" si="25"/>
        <v>-0.030313253012048194</v>
      </c>
      <c r="T95" s="195"/>
    </row>
    <row r="96" spans="2:20" ht="18" customHeight="1" thickBot="1">
      <c r="B96" s="192"/>
      <c r="C96" s="180" t="s">
        <v>45</v>
      </c>
      <c r="D96" s="353">
        <f>D95/D$87</f>
        <v>4.299401197604791</v>
      </c>
      <c r="E96" s="338">
        <f>E95/E$87</f>
        <v>4.058539241712613</v>
      </c>
      <c r="F96" s="305">
        <f aca="true" t="shared" si="26" ref="F96:S96">F95/F$87</f>
        <v>-0.22831368970641341</v>
      </c>
      <c r="G96" s="660">
        <f t="shared" si="26"/>
        <v>0.44117647058823517</v>
      </c>
      <c r="H96" s="661">
        <f t="shared" si="26"/>
        <v>0.3673469387755102</v>
      </c>
      <c r="I96" s="661">
        <f t="shared" si="26"/>
        <v>2.1333333333333333</v>
      </c>
      <c r="J96" s="661">
        <f t="shared" si="26"/>
        <v>1.5882352941176472</v>
      </c>
      <c r="K96" s="661">
        <f t="shared" si="26"/>
        <v>-0.39000000000000007</v>
      </c>
      <c r="L96" s="661">
        <f t="shared" si="26"/>
        <v>-0.289558232931727</v>
      </c>
      <c r="M96" s="35"/>
      <c r="N96" s="222">
        <f>N95/N$87</f>
        <v>25.807228915662648</v>
      </c>
      <c r="O96" s="222">
        <f t="shared" si="26"/>
        <v>8.230769230769232</v>
      </c>
      <c r="P96" s="61">
        <f t="shared" si="26"/>
        <v>2.354977066338311</v>
      </c>
      <c r="Q96" s="666">
        <f t="shared" si="26"/>
        <v>0.8468899521531099</v>
      </c>
      <c r="R96" s="667">
        <f t="shared" si="26"/>
        <v>2.615384615384615</v>
      </c>
      <c r="S96" s="222">
        <f t="shared" si="26"/>
        <v>-0.43304647160068843</v>
      </c>
      <c r="T96" s="196"/>
    </row>
    <row r="97" spans="2:20" ht="18" customHeight="1" thickBot="1">
      <c r="B97" s="189"/>
      <c r="C97" s="255"/>
      <c r="D97" s="337"/>
      <c r="E97" s="337"/>
      <c r="F97" s="306"/>
      <c r="G97" s="197"/>
      <c r="H97" s="197"/>
      <c r="I97" s="197"/>
      <c r="J97" s="197"/>
      <c r="K97" s="197"/>
      <c r="L97" s="197"/>
      <c r="M97" s="265"/>
      <c r="N97" s="265"/>
      <c r="O97" s="197"/>
      <c r="P97" s="197"/>
      <c r="Q97" s="197"/>
      <c r="R97" s="197"/>
      <c r="S97" s="150"/>
      <c r="T97" s="150"/>
    </row>
    <row r="98" spans="3:20" ht="18" customHeight="1" thickBot="1">
      <c r="C98" s="2"/>
      <c r="D98" s="307"/>
      <c r="E98" s="307"/>
      <c r="F98" s="307"/>
      <c r="G98" s="307"/>
      <c r="H98" s="2"/>
      <c r="I98" s="2"/>
      <c r="J98" s="2"/>
      <c r="K98" s="2"/>
      <c r="L98" s="2"/>
      <c r="M98" s="2"/>
      <c r="N98" s="2"/>
      <c r="O98" s="2"/>
      <c r="P98" s="2"/>
      <c r="Q98" s="2"/>
      <c r="R98" s="2"/>
      <c r="S98" s="2"/>
      <c r="T98" s="2"/>
    </row>
    <row r="99" spans="2:20" ht="18" customHeight="1">
      <c r="B99" s="113" t="s">
        <v>63</v>
      </c>
      <c r="C99" s="123" t="s">
        <v>72</v>
      </c>
      <c r="D99" s="344"/>
      <c r="E99" s="344"/>
      <c r="F99" s="368"/>
      <c r="G99" s="344"/>
      <c r="H99" s="369"/>
      <c r="I99" s="369"/>
      <c r="J99" s="374"/>
      <c r="K99" s="2"/>
      <c r="L99" s="2"/>
      <c r="M99" s="2"/>
      <c r="N99" s="2" t="s">
        <v>1</v>
      </c>
      <c r="O99" s="2"/>
      <c r="P99" s="2"/>
      <c r="Q99" s="2"/>
      <c r="R99" s="2"/>
      <c r="S99" s="2"/>
      <c r="T99" s="2"/>
    </row>
    <row r="100" spans="2:10" ht="18" customHeight="1">
      <c r="B100" s="205"/>
      <c r="C100" s="117" t="s">
        <v>96</v>
      </c>
      <c r="D100" s="345"/>
      <c r="E100" s="364"/>
      <c r="F100" s="309"/>
      <c r="G100" s="364"/>
      <c r="H100" s="201"/>
      <c r="I100" s="201"/>
      <c r="J100" s="370"/>
    </row>
    <row r="101" spans="2:10" ht="18" customHeight="1">
      <c r="B101" s="205"/>
      <c r="C101" s="124" t="s">
        <v>87</v>
      </c>
      <c r="D101" s="345"/>
      <c r="E101" s="365"/>
      <c r="F101" s="309"/>
      <c r="G101" s="365"/>
      <c r="H101" s="201"/>
      <c r="I101" s="201"/>
      <c r="J101" s="370"/>
    </row>
    <row r="102" spans="2:10" ht="18" customHeight="1">
      <c r="B102" s="205"/>
      <c r="C102" s="124" t="s">
        <v>70</v>
      </c>
      <c r="D102" s="345"/>
      <c r="E102" s="366"/>
      <c r="F102" s="309"/>
      <c r="G102" s="366"/>
      <c r="H102" s="201"/>
      <c r="I102" s="201"/>
      <c r="J102" s="370"/>
    </row>
    <row r="103" spans="2:10" ht="18" customHeight="1">
      <c r="B103" s="205"/>
      <c r="C103" s="124" t="s">
        <v>71</v>
      </c>
      <c r="D103" s="345"/>
      <c r="E103" s="367"/>
      <c r="F103" s="309"/>
      <c r="G103" s="367"/>
      <c r="H103" s="201"/>
      <c r="I103" s="201"/>
      <c r="J103" s="370"/>
    </row>
    <row r="104" spans="2:10" ht="18" customHeight="1">
      <c r="B104" s="205"/>
      <c r="C104" s="141" t="s">
        <v>93</v>
      </c>
      <c r="D104" s="346"/>
      <c r="E104" s="367"/>
      <c r="F104" s="309"/>
      <c r="G104" s="367"/>
      <c r="H104" s="201"/>
      <c r="I104" s="201"/>
      <c r="J104" s="370"/>
    </row>
    <row r="105" spans="2:10" ht="18" customHeight="1" thickBot="1">
      <c r="B105" s="206"/>
      <c r="C105" s="207" t="s">
        <v>94</v>
      </c>
      <c r="D105" s="347"/>
      <c r="E105" s="371"/>
      <c r="F105" s="372"/>
      <c r="G105" s="371"/>
      <c r="H105" s="252"/>
      <c r="I105" s="252"/>
      <c r="J105" s="373"/>
    </row>
    <row r="106" spans="3:15" ht="14.25">
      <c r="C106" s="201" t="s">
        <v>1</v>
      </c>
      <c r="D106" s="309" t="s">
        <v>1</v>
      </c>
      <c r="E106" s="309" t="s">
        <v>1</v>
      </c>
      <c r="F106" s="308" t="s">
        <v>1</v>
      </c>
      <c r="G106" s="309" t="s">
        <v>1</v>
      </c>
    </row>
    <row r="107" spans="3:15" ht="14.25">
      <c r="C107" s="201" t="s">
        <v>1</v>
      </c>
      <c r="D107" s="309" t="s">
        <v>1</v>
      </c>
      <c r="E107" s="309" t="s">
        <v>1</v>
      </c>
      <c r="F107" s="308" t="s">
        <v>1</v>
      </c>
      <c r="G107" s="309" t="s">
        <v>1</v>
      </c>
    </row>
    <row r="108" spans="3:7" ht="14.25">
      <c r="C108" s="201"/>
      <c r="D108" s="309"/>
      <c r="E108" s="309"/>
      <c r="G108" s="309"/>
    </row>
    <row r="109" spans="3:7" ht="14.25">
      <c r="C109" s="201"/>
      <c r="D109" s="309"/>
      <c r="E109" s="309"/>
      <c r="G109" s="309"/>
    </row>
  </sheetData>
  <sheetProtection sheet="1" formatCells="0" formatColumns="0" formatRows="0" selectLockedCells="1"/>
  <mergeCells count="3">
    <mergeCell ref="D2:L2"/>
    <mergeCell ref="N2:S2"/>
    <mergeCell ref="H1:P1"/>
  </mergeCells>
  <hyperlinks>
    <hyperlink ref="C99" r:id="rId1" display="Original data from the CBO's The 2013 Long-Term Budget Outlook (Supplementary Data).  "/>
    <hyperlink ref="C100" r:id="rId2" display="Historical data from the Office of Management and Budget's "/>
    <hyperlink ref="C102" r:id="rId3" display="http://www.whitehouse.gov/sites/default/files/omb/budget/fy2014/assets/hist10z1.xls"/>
    <hyperlink ref="C103" r:id="rId4" display="http://www.whitehouse.gov/sites/default/files/omb/budget/fy2014/assets/hist11z3.xls"/>
    <hyperlink ref="C101" r:id="rId5" display="http://www.whitehouse.gov/sites/default/files/omb/budget/fy2014/assets/hist03z1.xls"/>
    <hyperlink ref="C105" r:id="rId6" display="Table 1.1.5 "/>
    <hyperlink ref="C104" r:id="rId7" display="The historical GDP data are calculated from the Bureau of Economic Analysis's:"/>
    <hyperlink ref="H1" r:id="rId8" display="You can download a PDF that explains how this spreadsheet works by clicking on this link."/>
  </hyperlinks>
  <printOptions/>
  <pageMargins left="0.7" right="0.7" top="0.75" bottom="0.75" header="0.3" footer="0.3"/>
  <pageSetup horizontalDpi="1200" verticalDpi="1200" orientation="portrait" r:id="rId10"/>
  <drawing r:id="rId9"/>
</worksheet>
</file>

<file path=xl/worksheets/sheet2.xml><?xml version="1.0" encoding="utf-8"?>
<worksheet xmlns="http://schemas.openxmlformats.org/spreadsheetml/2006/main" xmlns:r="http://schemas.openxmlformats.org/officeDocument/2006/relationships">
  <dimension ref="A1:AA109"/>
  <sheetViews>
    <sheetView showGridLines="0" zoomScale="90" zoomScaleNormal="9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N3" sqref="N3"/>
    </sheetView>
  </sheetViews>
  <sheetFormatPr defaultColWidth="9.140625" defaultRowHeight="15"/>
  <cols>
    <col min="1" max="2" width="2.7109375" style="2" customWidth="1"/>
    <col min="3" max="3" width="20.7109375" style="2" customWidth="1"/>
    <col min="4" max="4" width="12.140625" style="2" customWidth="1"/>
    <col min="5" max="5" width="10.7109375" style="2" customWidth="1"/>
    <col min="6" max="6" width="10.57421875" style="2" customWidth="1"/>
    <col min="7" max="7" width="11.28125" style="2" customWidth="1"/>
    <col min="8" max="8" width="10.140625" style="2" customWidth="1"/>
    <col min="9" max="9" width="11.8515625" style="2" customWidth="1"/>
    <col min="10" max="10" width="16.8515625" style="2" customWidth="1"/>
    <col min="11" max="11" width="9.28125" style="2" customWidth="1"/>
    <col min="12" max="12" width="9.140625" style="2" customWidth="1"/>
    <col min="13" max="13" width="7.421875" style="2" customWidth="1"/>
    <col min="14" max="14" width="11.00390625" style="2" customWidth="1"/>
    <col min="15" max="15" width="10.140625" style="2" customWidth="1"/>
    <col min="16" max="16" width="14.28125" style="2" customWidth="1"/>
    <col min="17" max="17" width="10.8515625" style="2" customWidth="1"/>
    <col min="18" max="18" width="15.7109375" style="2" customWidth="1"/>
    <col min="19" max="19" width="11.28125" style="2" customWidth="1"/>
    <col min="20" max="20" width="2.8515625" style="2" customWidth="1"/>
    <col min="21" max="16384" width="8.8515625" style="2" customWidth="1"/>
  </cols>
  <sheetData>
    <row r="1" spans="1:27" ht="18" customHeight="1" thickBot="1">
      <c r="A1"/>
      <c r="B1" s="201"/>
      <c r="C1" s="77" t="s">
        <v>120</v>
      </c>
      <c r="D1" s="77"/>
      <c r="E1" s="77"/>
      <c r="F1" s="77"/>
      <c r="G1" s="77"/>
      <c r="H1" s="802" t="s">
        <v>131</v>
      </c>
      <c r="I1" s="803"/>
      <c r="J1" s="803"/>
      <c r="K1" s="803"/>
      <c r="L1" s="803"/>
      <c r="M1" s="803"/>
      <c r="N1" s="803"/>
      <c r="O1" s="803"/>
      <c r="P1" s="803"/>
      <c r="Q1" s="79"/>
      <c r="R1" s="78"/>
      <c r="S1" s="79"/>
      <c r="U1"/>
      <c r="V1"/>
      <c r="W1"/>
      <c r="X1"/>
      <c r="Y1"/>
      <c r="Z1"/>
      <c r="AA1"/>
    </row>
    <row r="2" spans="1:27" ht="18" customHeight="1" thickBot="1">
      <c r="A2"/>
      <c r="B2" s="189"/>
      <c r="C2" s="355"/>
      <c r="D2" s="797" t="s">
        <v>110</v>
      </c>
      <c r="E2" s="798"/>
      <c r="F2" s="800"/>
      <c r="G2" s="800"/>
      <c r="H2" s="800"/>
      <c r="I2" s="800"/>
      <c r="J2" s="800"/>
      <c r="K2" s="800"/>
      <c r="L2" s="800"/>
      <c r="M2" s="355"/>
      <c r="N2" s="799" t="s">
        <v>124</v>
      </c>
      <c r="O2" s="800"/>
      <c r="P2" s="800"/>
      <c r="Q2" s="800"/>
      <c r="R2" s="800"/>
      <c r="S2" s="801"/>
      <c r="T2" s="80"/>
      <c r="U2"/>
      <c r="V2"/>
      <c r="W2"/>
      <c r="X2"/>
      <c r="Y2"/>
      <c r="Z2"/>
      <c r="AA2"/>
    </row>
    <row r="3" spans="1:27" ht="18" customHeight="1">
      <c r="A3"/>
      <c r="B3" s="188"/>
      <c r="C3" s="356" t="s">
        <v>50</v>
      </c>
      <c r="D3" s="709">
        <v>0</v>
      </c>
      <c r="E3" s="785">
        <v>0</v>
      </c>
      <c r="F3" s="785">
        <v>0</v>
      </c>
      <c r="G3" s="785">
        <v>0</v>
      </c>
      <c r="H3" s="785">
        <v>0</v>
      </c>
      <c r="I3" s="785">
        <v>0</v>
      </c>
      <c r="J3" s="785">
        <v>0</v>
      </c>
      <c r="K3" s="785">
        <v>0</v>
      </c>
      <c r="L3" s="786">
        <v>0</v>
      </c>
      <c r="M3" s="361"/>
      <c r="N3" s="791" t="s">
        <v>100</v>
      </c>
      <c r="O3" s="792"/>
      <c r="P3" s="792"/>
      <c r="Q3" s="792"/>
      <c r="R3" s="792"/>
      <c r="S3" s="793"/>
      <c r="T3" s="215"/>
      <c r="U3" s="71"/>
      <c r="V3"/>
      <c r="W3"/>
      <c r="X3"/>
      <c r="Y3"/>
      <c r="Z3"/>
      <c r="AA3"/>
    </row>
    <row r="4" spans="1:27" ht="18" customHeight="1">
      <c r="A4"/>
      <c r="B4" s="188"/>
      <c r="C4" s="357" t="s">
        <v>51</v>
      </c>
      <c r="D4" s="343">
        <v>1</v>
      </c>
      <c r="E4" s="627">
        <v>1</v>
      </c>
      <c r="F4" s="627">
        <v>1</v>
      </c>
      <c r="G4" s="627">
        <v>1</v>
      </c>
      <c r="H4" s="784">
        <v>1</v>
      </c>
      <c r="I4" s="784">
        <v>1</v>
      </c>
      <c r="J4" s="784">
        <v>1</v>
      </c>
      <c r="K4" s="784">
        <v>1</v>
      </c>
      <c r="L4" s="360">
        <v>1</v>
      </c>
      <c r="M4" s="362"/>
      <c r="N4" s="274"/>
      <c r="O4" s="790"/>
      <c r="P4" s="790"/>
      <c r="Q4" s="790"/>
      <c r="R4" s="790"/>
      <c r="S4" s="275"/>
      <c r="T4" s="216"/>
      <c r="U4" s="251"/>
      <c r="V4" s="251"/>
      <c r="W4" s="251"/>
      <c r="X4"/>
      <c r="Y4"/>
      <c r="Z4"/>
      <c r="AA4"/>
    </row>
    <row r="5" spans="1:27" ht="18" customHeight="1">
      <c r="A5"/>
      <c r="B5" s="188"/>
      <c r="C5" s="357" t="s">
        <v>32</v>
      </c>
      <c r="D5" s="343">
        <v>0</v>
      </c>
      <c r="E5" s="627">
        <v>0</v>
      </c>
      <c r="F5" s="627">
        <v>0</v>
      </c>
      <c r="G5" s="627">
        <v>0</v>
      </c>
      <c r="H5" s="627">
        <v>0</v>
      </c>
      <c r="I5" s="627">
        <v>0</v>
      </c>
      <c r="J5" s="627">
        <v>0</v>
      </c>
      <c r="K5" s="627">
        <v>0</v>
      </c>
      <c r="L5" s="360">
        <v>0</v>
      </c>
      <c r="M5" s="362"/>
      <c r="N5" s="274"/>
      <c r="O5" s="790"/>
      <c r="P5" s="790"/>
      <c r="Q5" s="790"/>
      <c r="R5" s="790"/>
      <c r="S5" s="275"/>
      <c r="T5" s="216"/>
      <c r="U5" s="71"/>
      <c r="V5"/>
      <c r="W5"/>
      <c r="X5"/>
      <c r="Y5"/>
      <c r="Z5"/>
      <c r="AA5"/>
    </row>
    <row r="6" spans="1:27" ht="18" customHeight="1">
      <c r="A6"/>
      <c r="B6" s="188"/>
      <c r="C6" s="357" t="s">
        <v>33</v>
      </c>
      <c r="D6" s="348">
        <v>1000000</v>
      </c>
      <c r="E6" s="707">
        <v>10</v>
      </c>
      <c r="F6" s="84">
        <v>1</v>
      </c>
      <c r="G6" s="84">
        <v>1</v>
      </c>
      <c r="H6" s="84">
        <v>10</v>
      </c>
      <c r="I6" s="84">
        <v>1</v>
      </c>
      <c r="J6" s="84">
        <v>1</v>
      </c>
      <c r="K6" s="84">
        <v>1</v>
      </c>
      <c r="L6" s="787">
        <v>1</v>
      </c>
      <c r="M6" s="362"/>
      <c r="N6" s="274"/>
      <c r="O6" s="790"/>
      <c r="P6" s="790"/>
      <c r="Q6" s="790"/>
      <c r="R6" s="790"/>
      <c r="S6" s="275"/>
      <c r="T6" s="217"/>
      <c r="U6" s="211"/>
      <c r="V6"/>
      <c r="W6"/>
      <c r="X6"/>
      <c r="Y6"/>
      <c r="Z6"/>
      <c r="AA6"/>
    </row>
    <row r="7" spans="1:27" ht="18" customHeight="1" thickBot="1">
      <c r="A7"/>
      <c r="B7" s="188"/>
      <c r="C7" s="358" t="s">
        <v>34</v>
      </c>
      <c r="D7" s="712">
        <v>0</v>
      </c>
      <c r="E7" s="708">
        <v>-10</v>
      </c>
      <c r="F7" s="788">
        <v>-1</v>
      </c>
      <c r="G7" s="788">
        <v>-1</v>
      </c>
      <c r="H7" s="788">
        <v>-10</v>
      </c>
      <c r="I7" s="788">
        <v>-10</v>
      </c>
      <c r="J7" s="788">
        <v>-10</v>
      </c>
      <c r="K7" s="788">
        <v>-1</v>
      </c>
      <c r="L7" s="789">
        <v>-1</v>
      </c>
      <c r="M7" s="363"/>
      <c r="N7" s="794"/>
      <c r="O7" s="795"/>
      <c r="P7" s="795"/>
      <c r="Q7" s="795"/>
      <c r="R7" s="795"/>
      <c r="S7" s="796"/>
      <c r="T7" s="218"/>
      <c r="U7" s="71"/>
      <c r="V7"/>
      <c r="W7"/>
      <c r="X7"/>
      <c r="Y7"/>
      <c r="Z7"/>
      <c r="AA7"/>
    </row>
    <row r="8" spans="1:27" ht="42" thickBot="1">
      <c r="A8"/>
      <c r="B8" s="190"/>
      <c r="C8" s="18" t="s">
        <v>7</v>
      </c>
      <c r="D8" s="200" t="str">
        <f>'Alternative Data'!P8</f>
        <v>Real GDP 2013 Prices</v>
      </c>
      <c r="E8" s="302" t="str">
        <f>'Alternative Data'!R8</f>
        <v>Implicit GDP Deflator</v>
      </c>
      <c r="F8" s="200" t="str">
        <f>'Alternative Data'!T8</f>
        <v>Average Rate of Interest</v>
      </c>
      <c r="G8" s="103" t="str">
        <f>'Alternative Data'!B8</f>
        <v>Revenues</v>
      </c>
      <c r="H8" s="103" t="str">
        <f>'Alternative Data'!C8</f>
        <v> Social Security</v>
      </c>
      <c r="I8" s="103" t="str">
        <f>'Alternative Data'!D8</f>
        <v>Medicarea </v>
      </c>
      <c r="J8" s="103" t="str">
        <f>'Alternative Data'!E8</f>
        <v>Medicaid, CHIP, and Exchange Subsidiesb</v>
      </c>
      <c r="K8" s="103" t="str">
        <f>'Alternative Data'!F8</f>
        <v>Other</v>
      </c>
      <c r="L8" s="628" t="str">
        <f>'Alternative Data'!S8</f>
        <v>Defense</v>
      </c>
      <c r="M8" s="18" t="str">
        <f>'Alternative Data'!A8</f>
        <v>Fiscal Year</v>
      </c>
      <c r="N8" s="125" t="s">
        <v>108</v>
      </c>
      <c r="O8" s="125" t="s">
        <v>91</v>
      </c>
      <c r="P8" s="126" t="s">
        <v>31</v>
      </c>
      <c r="Q8" s="127" t="s">
        <v>14</v>
      </c>
      <c r="R8" s="103" t="s">
        <v>16</v>
      </c>
      <c r="S8" s="103" t="s">
        <v>36</v>
      </c>
      <c r="T8" s="187" t="s">
        <v>1</v>
      </c>
      <c r="U8"/>
      <c r="V8"/>
      <c r="W8"/>
      <c r="X8"/>
      <c r="Y8"/>
      <c r="Z8"/>
      <c r="AA8"/>
    </row>
    <row r="9" spans="1:27" ht="18" customHeight="1" thickBot="1">
      <c r="A9"/>
      <c r="B9" s="199"/>
      <c r="C9" s="45" t="s">
        <v>23</v>
      </c>
      <c r="D9" s="314" t="s">
        <v>109</v>
      </c>
      <c r="E9" s="290" t="s">
        <v>111</v>
      </c>
      <c r="F9" s="290" t="s">
        <v>42</v>
      </c>
      <c r="G9" s="33" t="s">
        <v>55</v>
      </c>
      <c r="H9" s="33" t="s">
        <v>43</v>
      </c>
      <c r="I9" s="33" t="s">
        <v>89</v>
      </c>
      <c r="J9" s="33" t="s">
        <v>90</v>
      </c>
      <c r="K9" s="33" t="s">
        <v>11</v>
      </c>
      <c r="L9" s="629" t="s">
        <v>35</v>
      </c>
      <c r="M9" s="45" t="s">
        <v>23</v>
      </c>
      <c r="N9" s="643" t="s">
        <v>41</v>
      </c>
      <c r="O9" s="643" t="s">
        <v>92</v>
      </c>
      <c r="P9" s="26" t="s">
        <v>62</v>
      </c>
      <c r="Q9" s="33" t="s">
        <v>54</v>
      </c>
      <c r="R9" s="33" t="s">
        <v>53</v>
      </c>
      <c r="S9" s="33" t="s">
        <v>49</v>
      </c>
      <c r="T9" s="186"/>
      <c r="U9"/>
      <c r="V9"/>
      <c r="W9"/>
      <c r="X9"/>
      <c r="Y9"/>
      <c r="Z9"/>
      <c r="AA9"/>
    </row>
    <row r="10" spans="1:27" ht="18" customHeight="1">
      <c r="A10"/>
      <c r="B10" s="191"/>
      <c r="C10" s="41">
        <f>'Alternative Data'!A9</f>
        <v>2013</v>
      </c>
      <c r="D10" s="331">
        <f>'Alternative Data'!P9</f>
        <v>16700</v>
      </c>
      <c r="E10" s="332">
        <f>'Alternative Data'!R9</f>
        <v>0.9940119760479041</v>
      </c>
      <c r="F10" s="294">
        <f>'Alternative Data'!T9</f>
        <v>0.019762108355054025</v>
      </c>
      <c r="G10" s="20">
        <f>'Alternative Data'!B9</f>
        <v>0.17</v>
      </c>
      <c r="H10" s="20">
        <f>'Alternative Data'!C9</f>
        <v>0.049</v>
      </c>
      <c r="I10" s="20">
        <f>'Alternative Data'!D9</f>
        <v>0.03</v>
      </c>
      <c r="J10" s="20">
        <f>'Alternative Data'!E9</f>
        <v>0.017</v>
      </c>
      <c r="K10" s="20">
        <f>'Alternative Data'!F9</f>
        <v>0.1</v>
      </c>
      <c r="L10" s="630">
        <f>'Alternative Data'!S9</f>
        <v>0.03</v>
      </c>
      <c r="M10" s="635">
        <f>'Alternative Data'!A9</f>
        <v>2013</v>
      </c>
      <c r="N10" s="646">
        <f>D10*E10</f>
        <v>16600</v>
      </c>
      <c r="O10" s="647">
        <f>'Alternative Data'!U9</f>
        <v>0.013000000000000001</v>
      </c>
      <c r="P10" s="640">
        <f>'Alternative Data'!L9</f>
        <v>0.73</v>
      </c>
      <c r="Q10" s="24">
        <f aca="true" t="shared" si="0" ref="Q10:Q41">O10+SUM(H10:K10)</f>
        <v>0.20900000000000002</v>
      </c>
      <c r="R10" s="19">
        <f aca="true" t="shared" si="1" ref="R10:R41">G10-Q10</f>
        <v>-0.03900000000000001</v>
      </c>
      <c r="S10" s="221">
        <f>K10-L10</f>
        <v>0.07</v>
      </c>
      <c r="T10" s="81"/>
      <c r="U10"/>
      <c r="V10"/>
      <c r="W10"/>
      <c r="X10"/>
      <c r="Y10"/>
      <c r="Z10"/>
      <c r="AA10"/>
    </row>
    <row r="11" spans="1:27" ht="18" customHeight="1">
      <c r="A11"/>
      <c r="B11" s="191"/>
      <c r="C11" s="41">
        <f>'Alternative Data'!A10</f>
        <v>2014</v>
      </c>
      <c r="D11" s="331">
        <f>IF(D$6&lt;(D$3+D$4*('Alternative Data'!P10)+D$10*(IF(D$5=0,0,POWER(1+D$5,$C12-$C$10)))),D$6,(IF(D$7&gt;(D$3+D$4*('Alternative Data'!P10)+D$10*(IF(D$5=0,0,POWER(1+D$5,$C12-$C$10)))),D$7,(D$3+D$4*('Alternative Data'!P10)+D$10*(IF(D$5=0,0,POWER(1+D$5,$C12-$C$10)))))))</f>
        <v>17200</v>
      </c>
      <c r="E11" s="332">
        <f>IF(E$6&lt;(E$3+E$4*('Alternative Data'!R10)+E$10*(IF(E$5=0,0,POWER(1+E$5,$C12-$C$10)))),E$6,(IF(E$7&gt;(E$3+E$4*('Alternative Data'!R10)+E$10*(IF(E$5=0,0,POWER(1+E$5,$C12-$C$10)))),E$7,(E$3+E$4*('Alternative Data'!R10)+E$10*(IF(E$5=0,0,POWER(1+E$5,$C12-$C$10)))))))</f>
        <v>1</v>
      </c>
      <c r="F11" s="294">
        <f>(IF(F$6&lt;(F$3+F$4*('Alternative Data'!T10)+F$10*(IF(F$5=0,0,POWER(1+F$5,$C11-$C$10)))),F$6,(IF(F$7&gt;(F$3+F$4*('Alternative Data'!T10)+F$10*(IF(F$5=0,0,POWER(1+F$5,$C11-$C$10)))),F$7,(F$3+F$4*('Alternative Data'!T10)+F$10*(IF(F$5=0,0,POWER(1+F$5,$C11-$C$10))))))))</f>
        <v>0.02024482109227872</v>
      </c>
      <c r="G11" s="20">
        <f>IF(G$6&lt;(G$3+G$4*('Alternative Data'!B10)+G$10*(IF(G$5=0,0,POWER(1+G$5,$C12-$C$10)))),G$6,(IF(G$7&gt;(G$3+G$4*('Alternative Data'!B10)+G$10*(IF(G$5=0,0,POWER(1+G$5,$C12-$C$10)))),G$7,(G$3+G$4*('Alternative Data'!B10)+G$10*(IF(G$5=0,0,POWER(1+G$5,$C12-$C$10)))))))</f>
        <v>0.17300000000000001</v>
      </c>
      <c r="H11" s="20">
        <f>IF(H$6&lt;(H$3+H$4*('Alternative Data'!C10)+H$10*(IF(H$5=0,0,POWER(1+H$5,$C12-$C$10)))),H$6,(IF(H$7&gt;(H$3+H$4*('Alternative Data'!C10)+H$10*(IF(H$5=0,0,POWER(1+H$5,$C12-$C$10)))),H$7,(H$3+H$4*('Alternative Data'!C10)+H$10*(IF(H$5=0,0,POWER(1+H$5,$C12-$C$10)))))))</f>
        <v>0.049</v>
      </c>
      <c r="I11" s="20">
        <f>IF(I$6&lt;(I$3+I$4*('Alternative Data'!D10)+I$10*(IF(I$5=0,0,POWER(1+I$5,$C12-$C$10)))),I$6,(IF(I$7&gt;(I$3+I$4*('Alternative Data'!D10)+I$10*(IF(I$5=0,0,POWER(1+I$5,$C12-$C$10)))),I$7,(I$3+I$4*('Alternative Data'!D10)+I$10*(IF(I$5=0,0,POWER(1+I$5,$C12-$C$10)))))))</f>
        <v>0.03</v>
      </c>
      <c r="J11" s="20">
        <f>IF(J$6&lt;(J$3+J$4*('Alternative Data'!E10)+J$10*(IF(J$5=0,0,POWER(1+J$5,$C12-$C$10)))),J$6,(IF(J$7&gt;(J$3+J$4*('Alternative Data'!E10)+J$10*(IF(J$5=0,0,POWER(1+J$5,$C12-$C$10)))),J$7,(J$3+J$4*('Alternative Data'!E10)+J$10*(IF(J$5=0,0,POWER(1+J$5,$C12-$C$10)))))))</f>
        <v>0.019</v>
      </c>
      <c r="K11" s="20">
        <f>IF(K$6&lt;(K$3+K$4*('Alternative Data'!F10)+K$10*(IF(K$5=0,0,POWER(1+K$5,$C12-$C$10)))),K$6,(IF(K$7&gt;(K$3+K$4*('Alternative Data'!F10)+K$10*(IF(K$5=0,0,POWER(1+K$5,$C12-$C$10)))),K$7,(K$3+K$4*('Alternative Data'!F10)+K$10*(IF(K$5=0,0,POWER(1+K$5,$C12-$C$10)))))))</f>
        <v>0.10099999999999999</v>
      </c>
      <c r="L11" s="630">
        <f>IF(L$6&lt;(L$3+L$4*('Alternative Data'!S10)+L$10*(IF(L$5=0,0,POWER(1+L$5,$C11-$C$10)))),L$6,(IF(L$7&gt;(L$3+L$4*('Alternative Data'!S10)+L$10*(IF(L$5=0,0,POWER(1+L$5,$C11-$C$10)))),L$7,(L$3+L$4*('Alternative Data'!S10)+L$10*(IF(L$5=0,0,POWER(1+L$5,$C11-$C$10)))))))</f>
        <v>0.03</v>
      </c>
      <c r="M11" s="635">
        <f>'Alternative Data'!A10</f>
        <v>2014</v>
      </c>
      <c r="N11" s="648">
        <f aca="true" t="shared" si="2" ref="N11:N74">D11*E11</f>
        <v>17200</v>
      </c>
      <c r="O11" s="649">
        <f aca="true" t="shared" si="3" ref="O11:O42">F11*(P10*N10+N11*(G11-SUM(H11:K11))/2)/N11</f>
        <v>0.013999999999999999</v>
      </c>
      <c r="P11" s="640">
        <f aca="true" t="shared" si="4" ref="P11:P42">(P10*N10+N11*(O11+SUM(H11:K11)-G11))/N11</f>
        <v>0.7445348837209302</v>
      </c>
      <c r="Q11" s="23">
        <f t="shared" si="0"/>
        <v>0.21300000000000002</v>
      </c>
      <c r="R11" s="21">
        <f t="shared" si="1"/>
        <v>-0.04000000000000001</v>
      </c>
      <c r="S11" s="220">
        <f aca="true" t="shared" si="5" ref="S11:S74">K11-L11</f>
        <v>0.071</v>
      </c>
      <c r="T11" s="81"/>
      <c r="U11"/>
      <c r="V11"/>
      <c r="W11"/>
      <c r="X11"/>
      <c r="Y11"/>
      <c r="Z11"/>
      <c r="AA11"/>
    </row>
    <row r="12" spans="1:27" ht="18" customHeight="1">
      <c r="A12"/>
      <c r="B12" s="191"/>
      <c r="C12" s="41">
        <f>'Alternative Data'!A11</f>
        <v>2015</v>
      </c>
      <c r="D12" s="331">
        <f>IF(D$6&lt;(D$3+D$4*('Alternative Data'!P11)+D$10*(IF(D$5=0,0,POWER(1+D$5,$C13-$C$10)))),D$6,(IF(D$7&gt;(D$3+D$4*('Alternative Data'!P11)+D$10*(IF(D$5=0,0,POWER(1+D$5,$C13-$C$10)))),D$7,(D$3+D$4*('Alternative Data'!P11)+D$10*(IF(D$5=0,0,POWER(1+D$5,$C13-$C$10)))))))</f>
        <v>17900</v>
      </c>
      <c r="E12" s="332">
        <f>IF(E$6&lt;(E$3+E$4*('Alternative Data'!R11)+E$10*(IF(E$5=0,0,POWER(1+E$5,$C13-$C$10)))),E$6,(IF(E$7&gt;(E$3+E$4*('Alternative Data'!R11)+E$10*(IF(E$5=0,0,POWER(1+E$5,$C13-$C$10)))),E$7,(E$3+E$4*('Alternative Data'!R11)+E$10*(IF(E$5=0,0,POWER(1+E$5,$C13-$C$10)))))))</f>
        <v>1.0223463687150838</v>
      </c>
      <c r="F12" s="294">
        <f>(IF(F$6&lt;(F$3+F$4*('Alternative Data'!T11)+F$10*(IF(F$5=0,0,POWER(1+F$5,$C12-$C$10)))),F$6,(IF(F$7&gt;(F$3+F$4*('Alternative Data'!T11)+F$10*(IF(F$5=0,0,POWER(1+F$5,$C12-$C$10)))),F$7,(F$3+F$4*('Alternative Data'!T11)+F$10*(IF(F$5=0,0,POWER(1+F$5,$C12-$C$10))))))))</f>
        <v>0.021698832847843356</v>
      </c>
      <c r="G12" s="20">
        <f>IF(G$6&lt;(G$3+G$4*('Alternative Data'!B11)+G$10*(IF(G$5=0,0,POWER(1+G$5,$C13-$C$10)))),G$6,(IF(G$7&gt;(G$3+G$4*('Alternative Data'!B11)+G$10*(IF(G$5=0,0,POWER(1+G$5,$C13-$C$10)))),G$7,(G$3+G$4*('Alternative Data'!B11)+G$10*(IF(G$5=0,0,POWER(1+G$5,$C13-$C$10)))))))</f>
        <v>0.18100000000000002</v>
      </c>
      <c r="H12" s="20">
        <f>IF(H$6&lt;(H$3+H$4*('Alternative Data'!C11)+H$10*(IF(H$5=0,0,POWER(1+H$5,$C13-$C$10)))),H$6,(IF(H$7&gt;(H$3+H$4*('Alternative Data'!C11)+H$10*(IF(H$5=0,0,POWER(1+H$5,$C13-$C$10)))),H$7,(H$3+H$4*('Alternative Data'!C11)+H$10*(IF(H$5=0,0,POWER(1+H$5,$C13-$C$10)))))))</f>
        <v>0.049</v>
      </c>
      <c r="I12" s="20">
        <f>IF(I$6&lt;(I$3+I$4*('Alternative Data'!D11)+I$10*(IF(I$5=0,0,POWER(1+I$5,$C13-$C$10)))),I$6,(IF(I$7&gt;(I$3+I$4*('Alternative Data'!D11)+I$10*(IF(I$5=0,0,POWER(1+I$5,$C13-$C$10)))),I$7,(I$3+I$4*('Alternative Data'!D11)+I$10*(IF(I$5=0,0,POWER(1+I$5,$C13-$C$10)))))))</f>
        <v>0.03</v>
      </c>
      <c r="J12" s="20">
        <f>IF(J$6&lt;(J$3+J$4*('Alternative Data'!E11)+J$10*(IF(J$5=0,0,POWER(1+J$5,$C13-$C$10)))),J$6,(IF(J$7&gt;(J$3+J$4*('Alternative Data'!E11)+J$10*(IF(J$5=0,0,POWER(1+J$5,$C13-$C$10)))),J$7,(J$3+J$4*('Alternative Data'!E11)+J$10*(IF(J$5=0,0,POWER(1+J$5,$C13-$C$10)))))))</f>
        <v>0.021</v>
      </c>
      <c r="K12" s="20">
        <f>IF(K$6&lt;(K$3+K$4*('Alternative Data'!F11)+K$10*(IF(K$5=0,0,POWER(1+K$5,$C13-$C$10)))),K$6,(IF(K$7&gt;(K$3+K$4*('Alternative Data'!F11)+K$10*(IF(K$5=0,0,POWER(1+K$5,$C13-$C$10)))),K$7,(K$3+K$4*('Alternative Data'!F11)+K$10*(IF(K$5=0,0,POWER(1+K$5,$C13-$C$10)))))))</f>
        <v>0.098</v>
      </c>
      <c r="L12" s="630">
        <f>IF(L$6&lt;(L$3+L$4*('Alternative Data'!S11)+L$10*(IF(L$5=0,0,POWER(1+L$5,$C12-$C$10)))),L$6,(IF(L$7&gt;(L$3+L$4*('Alternative Data'!S11)+L$10*(IF(L$5=0,0,POWER(1+L$5,$C12-$C$10)))),L$7,(L$3+L$4*('Alternative Data'!S11)+L$10*(IF(L$5=0,0,POWER(1+L$5,$C12-$C$10)))))))</f>
        <v>0.03</v>
      </c>
      <c r="M12" s="635">
        <f>'Alternative Data'!A11</f>
        <v>2015</v>
      </c>
      <c r="N12" s="648">
        <f t="shared" si="2"/>
        <v>18300</v>
      </c>
      <c r="O12" s="649">
        <f t="shared" si="3"/>
        <v>0.015</v>
      </c>
      <c r="P12" s="640">
        <f t="shared" si="4"/>
        <v>0.7317814207650274</v>
      </c>
      <c r="Q12" s="24">
        <f t="shared" si="0"/>
        <v>0.21300000000000002</v>
      </c>
      <c r="R12" s="19">
        <f t="shared" si="1"/>
        <v>-0.032</v>
      </c>
      <c r="S12" s="221">
        <f t="shared" si="5"/>
        <v>0.068</v>
      </c>
      <c r="T12" s="81"/>
      <c r="U12"/>
      <c r="V12"/>
      <c r="W12"/>
      <c r="X12"/>
      <c r="Y12"/>
      <c r="Z12"/>
      <c r="AA12"/>
    </row>
    <row r="13" spans="1:27" ht="18" customHeight="1">
      <c r="A13"/>
      <c r="B13" s="191"/>
      <c r="C13" s="41">
        <f>'Alternative Data'!A12</f>
        <v>2016</v>
      </c>
      <c r="D13" s="331">
        <f>IF(D$6&lt;(D$3+D$4*('Alternative Data'!P12)+D$10*(IF(D$5=0,0,POWER(1+D$5,$C14-$C$10)))),D$6,(IF(D$7&gt;(D$3+D$4*('Alternative Data'!P12)+D$10*(IF(D$5=0,0,POWER(1+D$5,$C14-$C$10)))),D$7,(D$3+D$4*('Alternative Data'!P12)+D$10*(IF(D$5=0,0,POWER(1+D$5,$C14-$C$10)))))))</f>
        <v>18700</v>
      </c>
      <c r="E13" s="332">
        <f>IF(E$6&lt;(E$3+E$4*('Alternative Data'!R12)+E$10*(IF(E$5=0,0,POWER(1+E$5,$C14-$C$10)))),E$6,(IF(E$7&gt;(E$3+E$4*('Alternative Data'!R12)+E$10*(IF(E$5=0,0,POWER(1+E$5,$C14-$C$10)))),E$7,(E$3+E$4*('Alternative Data'!R12)+E$10*(IF(E$5=0,0,POWER(1+E$5,$C14-$C$10)))))))</f>
        <v>1.0427807486631016</v>
      </c>
      <c r="F13" s="294">
        <f>(IF(F$6&lt;(F$3+F$4*('Alternative Data'!T12)+F$10*(IF(F$5=0,0,POWER(1+F$5,$C13-$C$10)))),F$6,(IF(F$7&gt;(F$3+F$4*('Alternative Data'!T12)+F$10*(IF(F$5=0,0,POWER(1+F$5,$C13-$C$10)))),F$7,(F$3+F$4*('Alternative Data'!T12)+F$10*(IF(F$5=0,0,POWER(1+F$5,$C13-$C$10))))))))</f>
        <v>0.02504608782374807</v>
      </c>
      <c r="G13" s="20">
        <f>IF(G$6&lt;(G$3+G$4*('Alternative Data'!B12)+G$10*(IF(G$5=0,0,POWER(1+G$5,$C14-$C$10)))),G$6,(IF(G$7&gt;(G$3+G$4*('Alternative Data'!B12)+G$10*(IF(G$5=0,0,POWER(1+G$5,$C14-$C$10)))),G$7,(G$3+G$4*('Alternative Data'!B12)+G$10*(IF(G$5=0,0,POWER(1+G$5,$C14-$C$10)))))))</f>
        <v>0.18100000000000002</v>
      </c>
      <c r="H13" s="20">
        <f>IF(H$6&lt;(H$3+H$4*('Alternative Data'!C12)+H$10*(IF(H$5=0,0,POWER(1+H$5,$C14-$C$10)))),H$6,(IF(H$7&gt;(H$3+H$4*('Alternative Data'!C12)+H$10*(IF(H$5=0,0,POWER(1+H$5,$C14-$C$10)))),H$7,(H$3+H$4*('Alternative Data'!C12)+H$10*(IF(H$5=0,0,POWER(1+H$5,$C14-$C$10)))))))</f>
        <v>0.049</v>
      </c>
      <c r="I13" s="20">
        <f>IF(I$6&lt;(I$3+I$4*('Alternative Data'!D12)+I$10*(IF(I$5=0,0,POWER(1+I$5,$C14-$C$10)))),I$6,(IF(I$7&gt;(I$3+I$4*('Alternative Data'!D12)+I$10*(IF(I$5=0,0,POWER(1+I$5,$C14-$C$10)))),I$7,(I$3+I$4*('Alternative Data'!D12)+I$10*(IF(I$5=0,0,POWER(1+I$5,$C14-$C$10)))))))</f>
        <v>0.03</v>
      </c>
      <c r="J13" s="20">
        <f>IF(J$6&lt;(J$3+J$4*('Alternative Data'!E12)+J$10*(IF(J$5=0,0,POWER(1+J$5,$C14-$C$10)))),J$6,(IF(J$7&gt;(J$3+J$4*('Alternative Data'!E12)+J$10*(IF(J$5=0,0,POWER(1+J$5,$C14-$C$10)))),J$7,(J$3+J$4*('Alternative Data'!E12)+J$10*(IF(J$5=0,0,POWER(1+J$5,$C14-$C$10)))))))</f>
        <v>0.023</v>
      </c>
      <c r="K13" s="20">
        <f>IF(K$6&lt;(K$3+K$4*('Alternative Data'!F12)+K$10*(IF(K$5=0,0,POWER(1+K$5,$C14-$C$10)))),K$6,(IF(K$7&gt;(K$3+K$4*('Alternative Data'!F12)+K$10*(IF(K$5=0,0,POWER(1+K$5,$C14-$C$10)))),K$7,(K$3+K$4*('Alternative Data'!F12)+K$10*(IF(K$5=0,0,POWER(1+K$5,$C14-$C$10)))))))</f>
        <v>0.095</v>
      </c>
      <c r="L13" s="630">
        <f>IF(L$6&lt;(L$3+L$4*('Alternative Data'!S12)+L$10*(IF(L$5=0,0,POWER(1+L$5,$C13-$C$10)))),L$6,(IF(L$7&gt;(L$3+L$4*('Alternative Data'!S12)+L$10*(IF(L$5=0,0,POWER(1+L$5,$C13-$C$10)))),L$7,(L$3+L$4*('Alternative Data'!S12)+L$10*(IF(L$5=0,0,POWER(1+L$5,$C13-$C$10)))))))</f>
        <v>0.03</v>
      </c>
      <c r="M13" s="635">
        <f>'Alternative Data'!A12</f>
        <v>2016</v>
      </c>
      <c r="N13" s="648">
        <f t="shared" si="2"/>
        <v>19500</v>
      </c>
      <c r="O13" s="649">
        <f t="shared" si="3"/>
        <v>0.017</v>
      </c>
      <c r="P13" s="640">
        <f t="shared" si="4"/>
        <v>0.719748717948718</v>
      </c>
      <c r="Q13" s="24">
        <f t="shared" si="0"/>
        <v>0.21400000000000002</v>
      </c>
      <c r="R13" s="19">
        <f t="shared" si="1"/>
        <v>-0.033</v>
      </c>
      <c r="S13" s="221">
        <f t="shared" si="5"/>
        <v>0.065</v>
      </c>
      <c r="T13" s="81"/>
      <c r="U13"/>
      <c r="V13"/>
      <c r="W13"/>
      <c r="X13"/>
      <c r="Y13"/>
      <c r="Z13"/>
      <c r="AA13"/>
    </row>
    <row r="14" spans="1:27" ht="18" customHeight="1">
      <c r="A14"/>
      <c r="B14" s="191"/>
      <c r="C14" s="41">
        <f>'Alternative Data'!A13</f>
        <v>2017</v>
      </c>
      <c r="D14" s="331">
        <f>IF(D$6&lt;(D$3+D$4*('Alternative Data'!P13)+D$10*(IF(D$5=0,0,POWER(1+D$5,$C15-$C$10)))),D$6,(IF(D$7&gt;(D$3+D$4*('Alternative Data'!P13)+D$10*(IF(D$5=0,0,POWER(1+D$5,$C15-$C$10)))),D$7,(D$3+D$4*('Alternative Data'!P13)+D$10*(IF(D$5=0,0,POWER(1+D$5,$C15-$C$10)))))))</f>
        <v>19400</v>
      </c>
      <c r="E14" s="332">
        <f>IF(E$6&lt;(E$3+E$4*('Alternative Data'!R13)+E$10*(IF(E$5=0,0,POWER(1+E$5,$C15-$C$10)))),E$6,(IF(E$7&gt;(E$3+E$4*('Alternative Data'!R13)+E$10*(IF(E$5=0,0,POWER(1+E$5,$C15-$C$10)))),E$7,(E$3+E$4*('Alternative Data'!R13)+E$10*(IF(E$5=0,0,POWER(1+E$5,$C15-$C$10)))))))</f>
        <v>1.0670103092783505</v>
      </c>
      <c r="F14" s="294">
        <f>(IF(F$6&lt;(F$3+F$4*('Alternative Data'!T13)+F$10*(IF(F$5=0,0,POWER(1+F$5,$C14-$C$10)))),F$6,(IF(F$7&gt;(F$3+F$4*('Alternative Data'!T13)+F$10*(IF(F$5=0,0,POWER(1+F$5,$C14-$C$10)))),F$7,(F$3+F$4*('Alternative Data'!T13)+F$10*(IF(F$5=0,0,POWER(1+F$5,$C14-$C$10))))))))</f>
        <v>0.029782994198071296</v>
      </c>
      <c r="G14" s="20">
        <f>IF(G$6&lt;(G$3+G$4*('Alternative Data'!B13)+G$10*(IF(G$5=0,0,POWER(1+G$5,$C15-$C$10)))),G$6,(IF(G$7&gt;(G$3+G$4*('Alternative Data'!B13)+G$10*(IF(G$5=0,0,POWER(1+G$5,$C15-$C$10)))),G$7,(G$3+G$4*('Alternative Data'!B13)+G$10*(IF(G$5=0,0,POWER(1+G$5,$C15-$C$10)))))))</f>
        <v>0.179</v>
      </c>
      <c r="H14" s="20">
        <f>IF(H$6&lt;(H$3+H$4*('Alternative Data'!C13)+H$10*(IF(H$5=0,0,POWER(1+H$5,$C15-$C$10)))),H$6,(IF(H$7&gt;(H$3+H$4*('Alternative Data'!C13)+H$10*(IF(H$5=0,0,POWER(1+H$5,$C15-$C$10)))),H$7,(H$3+H$4*('Alternative Data'!C13)+H$10*(IF(H$5=0,0,POWER(1+H$5,$C15-$C$10)))))))</f>
        <v>0.048</v>
      </c>
      <c r="I14" s="20">
        <f>IF(I$6&lt;(I$3+I$4*('Alternative Data'!D13)+I$10*(IF(I$5=0,0,POWER(1+I$5,$C15-$C$10)))),I$6,(IF(I$7&gt;(I$3+I$4*('Alternative Data'!D13)+I$10*(IF(I$5=0,0,POWER(1+I$5,$C15-$C$10)))),I$7,(I$3+I$4*('Alternative Data'!D13)+I$10*(IF(I$5=0,0,POWER(1+I$5,$C15-$C$10)))))))</f>
        <v>0.028999999999999998</v>
      </c>
      <c r="J14" s="20">
        <f>IF(J$6&lt;(J$3+J$4*('Alternative Data'!E13)+J$10*(IF(J$5=0,0,POWER(1+J$5,$C15-$C$10)))),J$6,(IF(J$7&gt;(J$3+J$4*('Alternative Data'!E13)+J$10*(IF(J$5=0,0,POWER(1+J$5,$C15-$C$10)))),J$7,(J$3+J$4*('Alternative Data'!E13)+J$10*(IF(J$5=0,0,POWER(1+J$5,$C15-$C$10)))))))</f>
        <v>0.024</v>
      </c>
      <c r="K14" s="20">
        <f>IF(K$6&lt;(K$3+K$4*('Alternative Data'!F13)+K$10*(IF(K$5=0,0,POWER(1+K$5,$C15-$C$10)))),K$6,(IF(K$7&gt;(K$3+K$4*('Alternative Data'!F13)+K$10*(IF(K$5=0,0,POWER(1+K$5,$C15-$C$10)))),K$7,(K$3+K$4*('Alternative Data'!F13)+K$10*(IF(K$5=0,0,POWER(1+K$5,$C15-$C$10)))))))</f>
        <v>0.091</v>
      </c>
      <c r="L14" s="630">
        <f>IF(L$6&lt;(L$3+L$4*('Alternative Data'!S13)+L$10*(IF(L$5=0,0,POWER(1+L$5,$C14-$C$10)))),L$6,(IF(L$7&gt;(L$3+L$4*('Alternative Data'!S13)+L$10*(IF(L$5=0,0,POWER(1+L$5,$C14-$C$10)))),L$7,(L$3+L$4*('Alternative Data'!S13)+L$10*(IF(L$5=0,0,POWER(1+L$5,$C14-$C$10)))))))</f>
        <v>0.028999999999999998</v>
      </c>
      <c r="M14" s="635">
        <f>'Alternative Data'!A13</f>
        <v>2017</v>
      </c>
      <c r="N14" s="648">
        <f t="shared" si="2"/>
        <v>20700</v>
      </c>
      <c r="O14" s="649">
        <f t="shared" si="3"/>
        <v>0.02</v>
      </c>
      <c r="P14" s="640">
        <f t="shared" si="4"/>
        <v>0.7110241545893721</v>
      </c>
      <c r="Q14" s="24">
        <f t="shared" si="0"/>
        <v>0.212</v>
      </c>
      <c r="R14" s="19">
        <f t="shared" si="1"/>
        <v>-0.033</v>
      </c>
      <c r="S14" s="221">
        <f t="shared" si="5"/>
        <v>0.062</v>
      </c>
      <c r="T14" s="81"/>
      <c r="U14"/>
      <c r="V14"/>
      <c r="W14"/>
      <c r="X14"/>
      <c r="Y14"/>
      <c r="Z14"/>
      <c r="AA14"/>
    </row>
    <row r="15" spans="1:27" ht="18" customHeight="1">
      <c r="A15"/>
      <c r="B15" s="191"/>
      <c r="C15" s="41">
        <f>'Alternative Data'!A14</f>
        <v>2018</v>
      </c>
      <c r="D15" s="331">
        <f>IF(D$6&lt;(D$3+D$4*('Alternative Data'!P14)+D$10*(IF(D$5=0,0,POWER(1+D$5,$C16-$C$10)))),D$6,(IF(D$7&gt;(D$3+D$4*('Alternative Data'!P14)+D$10*(IF(D$5=0,0,POWER(1+D$5,$C16-$C$10)))),D$7,(D$3+D$4*('Alternative Data'!P14)+D$10*(IF(D$5=0,0,POWER(1+D$5,$C16-$C$10)))))))</f>
        <v>19900</v>
      </c>
      <c r="E15" s="332">
        <f>IF(E$6&lt;(E$3+E$4*('Alternative Data'!R14)+E$10*(IF(E$5=0,0,POWER(1+E$5,$C16-$C$10)))),E$6,(IF(E$7&gt;(E$3+E$4*('Alternative Data'!R14)+E$10*(IF(E$5=0,0,POWER(1+E$5,$C16-$C$10)))),E$7,(E$3+E$4*('Alternative Data'!R14)+E$10*(IF(E$5=0,0,POWER(1+E$5,$C16-$C$10)))))))</f>
        <v>1.0904522613065326</v>
      </c>
      <c r="F15" s="294">
        <f>(IF(F$6&lt;(F$3+F$4*('Alternative Data'!T14)+F$10*(IF(F$5=0,0,POWER(1+F$5,$C15-$C$10)))),F$6,(IF(F$7&gt;(F$3+F$4*('Alternative Data'!T14)+F$10*(IF(F$5=0,0,POWER(1+F$5,$C15-$C$10)))),F$7,(F$3+F$4*('Alternative Data'!T14)+F$10*(IF(F$5=0,0,POWER(1+F$5,$C15-$C$10))))))))</f>
        <v>0.03567404281844117</v>
      </c>
      <c r="G15" s="20">
        <f>IF(G$6&lt;(G$3+G$4*('Alternative Data'!B14)+G$10*(IF(G$5=0,0,POWER(1+G$5,$C16-$C$10)))),G$6,(IF(G$7&gt;(G$3+G$4*('Alternative Data'!B14)+G$10*(IF(G$5=0,0,POWER(1+G$5,$C16-$C$10)))),G$7,(G$3+G$4*('Alternative Data'!B14)+G$10*(IF(G$5=0,0,POWER(1+G$5,$C16-$C$10)))))))</f>
        <v>0.17800000000000002</v>
      </c>
      <c r="H15" s="20">
        <f>IF(H$6&lt;(H$3+H$4*('Alternative Data'!C14)+H$10*(IF(H$5=0,0,POWER(1+H$5,$C16-$C$10)))),H$6,(IF(H$7&gt;(H$3+H$4*('Alternative Data'!C14)+H$10*(IF(H$5=0,0,POWER(1+H$5,$C16-$C$10)))),H$7,(H$3+H$4*('Alternative Data'!C14)+H$10*(IF(H$5=0,0,POWER(1+H$5,$C16-$C$10)))))))</f>
        <v>0.049</v>
      </c>
      <c r="I15" s="20">
        <f>IF(I$6&lt;(I$3+I$4*('Alternative Data'!D14)+I$10*(IF(I$5=0,0,POWER(1+I$5,$C16-$C$10)))),I$6,(IF(I$7&gt;(I$3+I$4*('Alternative Data'!D14)+I$10*(IF(I$5=0,0,POWER(1+I$5,$C16-$C$10)))),I$7,(I$3+I$4*('Alternative Data'!D14)+I$10*(IF(I$5=0,0,POWER(1+I$5,$C16-$C$10)))))))</f>
        <v>0.028999999999999998</v>
      </c>
      <c r="J15" s="20">
        <f>IF(J$6&lt;(J$3+J$4*('Alternative Data'!E14)+J$10*(IF(J$5=0,0,POWER(1+J$5,$C16-$C$10)))),J$6,(IF(J$7&gt;(J$3+J$4*('Alternative Data'!E14)+J$10*(IF(J$5=0,0,POWER(1+J$5,$C16-$C$10)))),J$7,(J$3+J$4*('Alternative Data'!E14)+J$10*(IF(J$5=0,0,POWER(1+J$5,$C16-$C$10)))))))</f>
        <v>0.024</v>
      </c>
      <c r="K15" s="20">
        <f>IF(K$6&lt;(K$3+K$4*('Alternative Data'!F14)+K$10*(IF(K$5=0,0,POWER(1+K$5,$C16-$C$10)))),K$6,(IF(K$7&gt;(K$3+K$4*('Alternative Data'!F14)+K$10*(IF(K$5=0,0,POWER(1+K$5,$C16-$C$10)))),K$7,(K$3+K$4*('Alternative Data'!F14)+K$10*(IF(K$5=0,0,POWER(1+K$5,$C16-$C$10)))))))</f>
        <v>0.087</v>
      </c>
      <c r="L15" s="630">
        <f>IF(L$6&lt;(L$3+L$4*('Alternative Data'!S14)+L$10*(IF(L$5=0,0,POWER(1+L$5,$C15-$C$10)))),L$6,(IF(L$7&gt;(L$3+L$4*('Alternative Data'!S14)+L$10*(IF(L$5=0,0,POWER(1+L$5,$C15-$C$10)))),L$7,(L$3+L$4*('Alternative Data'!S14)+L$10*(IF(L$5=0,0,POWER(1+L$5,$C15-$C$10)))))))</f>
        <v>0.028999999999999998</v>
      </c>
      <c r="M15" s="635">
        <f>'Alternative Data'!A14</f>
        <v>2018</v>
      </c>
      <c r="N15" s="648">
        <f t="shared" si="2"/>
        <v>21700</v>
      </c>
      <c r="O15" s="649">
        <f t="shared" si="3"/>
        <v>0.023999999999999997</v>
      </c>
      <c r="P15" s="640">
        <f t="shared" si="4"/>
        <v>0.7132580645161292</v>
      </c>
      <c r="Q15" s="24">
        <f t="shared" si="0"/>
        <v>0.213</v>
      </c>
      <c r="R15" s="19">
        <f t="shared" si="1"/>
        <v>-0.034999999999999976</v>
      </c>
      <c r="S15" s="221">
        <f t="shared" si="5"/>
        <v>0.057999999999999996</v>
      </c>
      <c r="T15" s="81"/>
      <c r="U15"/>
      <c r="V15"/>
      <c r="W15"/>
      <c r="X15"/>
      <c r="Y15"/>
      <c r="Z15"/>
      <c r="AA15"/>
    </row>
    <row r="16" spans="1:27" ht="18" customHeight="1">
      <c r="A16"/>
      <c r="B16" s="191"/>
      <c r="C16" s="41">
        <f>'Alternative Data'!A15</f>
        <v>2019</v>
      </c>
      <c r="D16" s="331">
        <f>IF(D$6&lt;(D$3+D$4*('Alternative Data'!P15)+D$10*(IF(D$5=0,0,POWER(1+D$5,$C17-$C$10)))),D$6,(IF(D$7&gt;(D$3+D$4*('Alternative Data'!P15)+D$10*(IF(D$5=0,0,POWER(1+D$5,$C17-$C$10)))),D$7,(D$3+D$4*('Alternative Data'!P15)+D$10*(IF(D$5=0,0,POWER(1+D$5,$C17-$C$10)))))))</f>
        <v>20300</v>
      </c>
      <c r="E16" s="332">
        <f>IF(E$6&lt;(E$3+E$4*('Alternative Data'!R15)+E$10*(IF(E$5=0,0,POWER(1+E$5,$C17-$C$10)))),E$6,(IF(E$7&gt;(E$3+E$4*('Alternative Data'!R15)+E$10*(IF(E$5=0,0,POWER(1+E$5,$C17-$C$10)))),E$7,(E$3+E$4*('Alternative Data'!R15)+E$10*(IF(E$5=0,0,POWER(1+E$5,$C17-$C$10)))))))</f>
        <v>1.1182266009852218</v>
      </c>
      <c r="F16" s="294">
        <f>(IF(F$6&lt;(F$3+F$4*('Alternative Data'!T15)+F$10*(IF(F$5=0,0,POWER(1+F$5,$C16-$C$10)))),F$6,(IF(F$7&gt;(F$3+F$4*('Alternative Data'!T15)+F$10*(IF(F$5=0,0,POWER(1+F$5,$C16-$C$10)))),F$7,(F$3+F$4*('Alternative Data'!T15)+F$10*(IF(F$5=0,0,POWER(1+F$5,$C16-$C$10))))))))</f>
        <v>0.039950461167421694</v>
      </c>
      <c r="G16" s="20">
        <f>IF(G$6&lt;(G$3+G$4*('Alternative Data'!B15)+G$10*(IF(G$5=0,0,POWER(1+G$5,$C17-$C$10)))),G$6,(IF(G$7&gt;(G$3+G$4*('Alternative Data'!B15)+G$10*(IF(G$5=0,0,POWER(1+G$5,$C17-$C$10)))),G$7,(G$3+G$4*('Alternative Data'!B15)+G$10*(IF(G$5=0,0,POWER(1+G$5,$C17-$C$10)))))))</f>
        <v>0.17800000000000002</v>
      </c>
      <c r="H16" s="20">
        <f>IF(H$6&lt;(H$3+H$4*('Alternative Data'!C15)+H$10*(IF(H$5=0,0,POWER(1+H$5,$C17-$C$10)))),H$6,(IF(H$7&gt;(H$3+H$4*('Alternative Data'!C15)+H$10*(IF(H$5=0,0,POWER(1+H$5,$C17-$C$10)))),H$7,(H$3+H$4*('Alternative Data'!C15)+H$10*(IF(H$5=0,0,POWER(1+H$5,$C17-$C$10)))))))</f>
        <v>0.049</v>
      </c>
      <c r="I16" s="20">
        <f>IF(I$6&lt;(I$3+I$4*('Alternative Data'!D15)+I$10*(IF(I$5=0,0,POWER(1+I$5,$C17-$C$10)))),I$6,(IF(I$7&gt;(I$3+I$4*('Alternative Data'!D15)+I$10*(IF(I$5=0,0,POWER(1+I$5,$C17-$C$10)))),I$7,(I$3+I$4*('Alternative Data'!D15)+I$10*(IF(I$5=0,0,POWER(1+I$5,$C17-$C$10)))))))</f>
        <v>0.031</v>
      </c>
      <c r="J16" s="20">
        <f>IF(J$6&lt;(J$3+J$4*('Alternative Data'!E15)+J$10*(IF(J$5=0,0,POWER(1+J$5,$C17-$C$10)))),J$6,(IF(J$7&gt;(J$3+J$4*('Alternative Data'!E15)+J$10*(IF(J$5=0,0,POWER(1+J$5,$C17-$C$10)))),J$7,(J$3+J$4*('Alternative Data'!E15)+J$10*(IF(J$5=0,0,POWER(1+J$5,$C17-$C$10)))))))</f>
        <v>0.024</v>
      </c>
      <c r="K16" s="20">
        <f>IF(K$6&lt;(K$3+K$4*('Alternative Data'!F15)+K$10*(IF(K$5=0,0,POWER(1+K$5,$C17-$C$10)))),K$6,(IF(K$7&gt;(K$3+K$4*('Alternative Data'!F15)+K$10*(IF(K$5=0,0,POWER(1+K$5,$C17-$C$10)))),K$7,(K$3+K$4*('Alternative Data'!F15)+K$10*(IF(K$5=0,0,POWER(1+K$5,$C17-$C$10)))))))</f>
        <v>0.086</v>
      </c>
      <c r="L16" s="631">
        <f>IF(L$6&lt;(L$3+L$4*K16*($L$15/$K$15)+L$10*(IF(L$5=0,0,POWER(1+L$5,$C16-$C$10)))),L$6,(IF(L$7&gt;(L$3+L$4*K16*($L$15/$K$15)+L$10*(IF(L$5=0,0,POWER(1+L$5,$C16-$C$10)))),L$7,(L$3+L$4*K16*($L$15/$K$15)+L$10*(IF(L$5=0,0,POWER(1+L$5,$C16-$C$10)))))))</f>
        <v>0.028666666666666663</v>
      </c>
      <c r="M16" s="635">
        <f>'Alternative Data'!A15</f>
        <v>2019</v>
      </c>
      <c r="N16" s="648">
        <f t="shared" si="2"/>
        <v>22700</v>
      </c>
      <c r="O16" s="649">
        <f t="shared" si="3"/>
        <v>0.027000000000000003</v>
      </c>
      <c r="P16" s="640">
        <f t="shared" si="4"/>
        <v>0.7208370044052864</v>
      </c>
      <c r="Q16" s="24">
        <f t="shared" si="0"/>
        <v>0.217</v>
      </c>
      <c r="R16" s="19">
        <f t="shared" si="1"/>
        <v>-0.03899999999999998</v>
      </c>
      <c r="S16" s="221">
        <f t="shared" si="5"/>
        <v>0.05733333333333333</v>
      </c>
      <c r="T16" s="81"/>
      <c r="U16"/>
      <c r="V16"/>
      <c r="W16"/>
      <c r="X16"/>
      <c r="Y16"/>
      <c r="Z16"/>
      <c r="AA16"/>
    </row>
    <row r="17" spans="1:27" ht="18" customHeight="1">
      <c r="A17"/>
      <c r="B17" s="191"/>
      <c r="C17" s="41">
        <f>'Alternative Data'!A16</f>
        <v>2020</v>
      </c>
      <c r="D17" s="331">
        <f>IF(D$6&lt;(D$3+D$4*('Alternative Data'!P16)+D$10*(IF(D$5=0,0,POWER(1+D$5,$C18-$C$10)))),D$6,(IF(D$7&gt;(D$3+D$4*('Alternative Data'!P16)+D$10*(IF(D$5=0,0,POWER(1+D$5,$C18-$C$10)))),D$7,(D$3+D$4*('Alternative Data'!P16)+D$10*(IF(D$5=0,0,POWER(1+D$5,$C18-$C$10)))))))</f>
        <v>20800</v>
      </c>
      <c r="E17" s="332">
        <f>IF(E$6&lt;(E$3+E$4*('Alternative Data'!R16)+E$10*(IF(E$5=0,0,POWER(1+E$5,$C18-$C$10)))),E$6,(IF(E$7&gt;(E$3+E$4*('Alternative Data'!R16)+E$10*(IF(E$5=0,0,POWER(1+E$5,$C18-$C$10)))),E$7,(E$3+E$4*('Alternative Data'!R16)+E$10*(IF(E$5=0,0,POWER(1+E$5,$C18-$C$10)))))))</f>
        <v>1.1394230769230769</v>
      </c>
      <c r="F17" s="294">
        <f>(IF(F$6&lt;(F$3+F$4*('Alternative Data'!T16)+F$10*(IF(F$5=0,0,POWER(1+F$5,$C17-$C$10)))),F$6,(IF(F$7&gt;(F$3+F$4*('Alternative Data'!T16)+F$10*(IF(F$5=0,0,POWER(1+F$5,$C17-$C$10)))),F$7,(F$3+F$4*('Alternative Data'!T16)+F$10*(IF(F$5=0,0,POWER(1+F$5,$C17-$C$10))))))))</f>
        <v>0.043864655020837244</v>
      </c>
      <c r="G17" s="20">
        <f>IF(G$6&lt;(G$3+G$4*('Alternative Data'!B16)+G$10*(IF(G$5=0,0,POWER(1+G$5,$C18-$C$10)))),G$6,(IF(G$7&gt;(G$3+G$4*('Alternative Data'!B16)+G$10*(IF(G$5=0,0,POWER(1+G$5,$C18-$C$10)))),G$7,(G$3+G$4*('Alternative Data'!B16)+G$10*(IF(G$5=0,0,POWER(1+G$5,$C18-$C$10)))))))</f>
        <v>0.177</v>
      </c>
      <c r="H17" s="20">
        <f>IF(H$6&lt;(H$3+H$4*('Alternative Data'!C16)+H$10*(IF(H$5=0,0,POWER(1+H$5,$C18-$C$10)))),H$6,(IF(H$7&gt;(H$3+H$4*('Alternative Data'!C16)+H$10*(IF(H$5=0,0,POWER(1+H$5,$C18-$C$10)))),H$7,(H$3+H$4*('Alternative Data'!C16)+H$10*(IF(H$5=0,0,POWER(1+H$5,$C18-$C$10)))))))</f>
        <v>0.05</v>
      </c>
      <c r="I17" s="20">
        <f>IF(I$6&lt;(I$3+I$4*('Alternative Data'!D16)+I$10*(IF(I$5=0,0,POWER(1+I$5,$C18-$C$10)))),I$6,(IF(I$7&gt;(I$3+I$4*('Alternative Data'!D16)+I$10*(IF(I$5=0,0,POWER(1+I$5,$C18-$C$10)))),I$7,(I$3+I$4*('Alternative Data'!D16)+I$10*(IF(I$5=0,0,POWER(1+I$5,$C18-$C$10)))))))</f>
        <v>0.031</v>
      </c>
      <c r="J17" s="20">
        <f>IF(J$6&lt;(J$3+J$4*('Alternative Data'!E16)+J$10*(IF(J$5=0,0,POWER(1+J$5,$C18-$C$10)))),J$6,(IF(J$7&gt;(J$3+J$4*('Alternative Data'!E16)+J$10*(IF(J$5=0,0,POWER(1+J$5,$C18-$C$10)))),J$7,(J$3+J$4*('Alternative Data'!E16)+J$10*(IF(J$5=0,0,POWER(1+J$5,$C18-$C$10)))))))</f>
        <v>0.025</v>
      </c>
      <c r="K17" s="20">
        <f>IF(K$6&lt;(K$3+K$4*('Alternative Data'!F16)+K$10*(IF(K$5=0,0,POWER(1+K$5,$C18-$C$10)))),K$6,(IF(K$7&gt;(K$3+K$4*('Alternative Data'!F16)+K$10*(IF(K$5=0,0,POWER(1+K$5,$C18-$C$10)))),K$7,(K$3+K$4*('Alternative Data'!F16)+K$10*(IF(K$5=0,0,POWER(1+K$5,$C18-$C$10)))))))</f>
        <v>0.084</v>
      </c>
      <c r="L17" s="631">
        <f aca="true" t="shared" si="6" ref="L17:L48">IF(L$6&lt;(L$3+L$4*K17*($L$15/$K$15)+L$10*(IF(L$5=0,0,POWER(1+L$5,$C18-$C$10)))),L$6,(IF(L$7&gt;(L$3+L$4*K17*($L$15/$K$15)+L$10*(IF(L$5=0,0,POWER(1+L$5,$C18-$C$10)))),L$7,(L$3+L$4*K17*($L$15/$K$15)+L$10*(IF(L$5=0,0,POWER(1+L$5,$C18-$C$10)))))))</f>
        <v>0.028</v>
      </c>
      <c r="M17" s="635">
        <f>'Alternative Data'!A16</f>
        <v>2020</v>
      </c>
      <c r="N17" s="648">
        <f t="shared" si="2"/>
        <v>23700</v>
      </c>
      <c r="O17" s="649">
        <f t="shared" si="3"/>
        <v>0.03</v>
      </c>
      <c r="P17" s="640">
        <f t="shared" si="4"/>
        <v>0.7334219409282702</v>
      </c>
      <c r="Q17" s="24">
        <f t="shared" si="0"/>
        <v>0.22</v>
      </c>
      <c r="R17" s="19">
        <f t="shared" si="1"/>
        <v>-0.04300000000000001</v>
      </c>
      <c r="S17" s="221">
        <f t="shared" si="5"/>
        <v>0.05600000000000001</v>
      </c>
      <c r="T17" s="81"/>
      <c r="U17"/>
      <c r="V17"/>
      <c r="W17"/>
      <c r="X17"/>
      <c r="Y17"/>
      <c r="Z17"/>
      <c r="AA17"/>
    </row>
    <row r="18" spans="1:27" ht="18" customHeight="1">
      <c r="A18"/>
      <c r="B18" s="191"/>
      <c r="C18" s="41">
        <f>'Alternative Data'!A17</f>
        <v>2021</v>
      </c>
      <c r="D18" s="331">
        <f>IF(D$6&lt;(D$3+D$4*('Alternative Data'!P17)+D$10*(IF(D$5=0,0,POWER(1+D$5,$C19-$C$10)))),D$6,(IF(D$7&gt;(D$3+D$4*('Alternative Data'!P17)+D$10*(IF(D$5=0,0,POWER(1+D$5,$C19-$C$10)))),D$7,(D$3+D$4*('Alternative Data'!P17)+D$10*(IF(D$5=0,0,POWER(1+D$5,$C19-$C$10)))))))</f>
        <v>21300</v>
      </c>
      <c r="E18" s="332">
        <f>IF(E$6&lt;(E$3+E$4*('Alternative Data'!R17)+E$10*(IF(E$5=0,0,POWER(1+E$5,$C19-$C$10)))),E$6,(IF(E$7&gt;(E$3+E$4*('Alternative Data'!R17)+E$10*(IF(E$5=0,0,POWER(1+E$5,$C19-$C$10)))),E$7,(E$3+E$4*('Alternative Data'!R17)+E$10*(IF(E$5=0,0,POWER(1+E$5,$C19-$C$10)))))))</f>
        <v>1.15962441314554</v>
      </c>
      <c r="F18" s="294">
        <f>(IF(F$6&lt;(F$3+F$4*('Alternative Data'!T17)+F$10*(IF(F$5=0,0,POWER(1+F$5,$C18-$C$10)))),F$6,(IF(F$7&gt;(F$3+F$4*('Alternative Data'!T17)+F$10*(IF(F$5=0,0,POWER(1+F$5,$C18-$C$10)))),F$7,(F$3+F$4*('Alternative Data'!T17)+F$10*(IF(F$5=0,0,POWER(1+F$5,$C18-$C$10))))))))</f>
        <v>0.04442987367920204</v>
      </c>
      <c r="G18" s="20">
        <f>IF(G$6&lt;(G$3+G$4*('Alternative Data'!B17)+G$10*(IF(G$5=0,0,POWER(1+G$5,$C19-$C$10)))),G$6,(IF(G$7&gt;(G$3+G$4*('Alternative Data'!B17)+G$10*(IF(G$5=0,0,POWER(1+G$5,$C19-$C$10)))),G$7,(G$3+G$4*('Alternative Data'!B17)+G$10*(IF(G$5=0,0,POWER(1+G$5,$C19-$C$10)))))))</f>
        <v>0.179</v>
      </c>
      <c r="H18" s="20">
        <f>IF(H$6&lt;(H$3+H$4*('Alternative Data'!C17)+H$10*(IF(H$5=0,0,POWER(1+H$5,$C19-$C$10)))),H$6,(IF(H$7&gt;(H$3+H$4*('Alternative Data'!C17)+H$10*(IF(H$5=0,0,POWER(1+H$5,$C19-$C$10)))),H$7,(H$3+H$4*('Alternative Data'!C17)+H$10*(IF(H$5=0,0,POWER(1+H$5,$C19-$C$10)))))))</f>
        <v>0.051</v>
      </c>
      <c r="I18" s="20">
        <f>IF(I$6&lt;(I$3+I$4*('Alternative Data'!D17)+I$10*(IF(I$5=0,0,POWER(1+I$5,$C19-$C$10)))),I$6,(IF(I$7&gt;(I$3+I$4*('Alternative Data'!D17)+I$10*(IF(I$5=0,0,POWER(1+I$5,$C19-$C$10)))),I$7,(I$3+I$4*('Alternative Data'!D17)+I$10*(IF(I$5=0,0,POWER(1+I$5,$C19-$C$10)))))))</f>
        <v>0.032</v>
      </c>
      <c r="J18" s="20">
        <f>IF(J$6&lt;(J$3+J$4*('Alternative Data'!E17)+J$10*(IF(J$5=0,0,POWER(1+J$5,$C19-$C$10)))),J$6,(IF(J$7&gt;(J$3+J$4*('Alternative Data'!E17)+J$10*(IF(J$5=0,0,POWER(1+J$5,$C19-$C$10)))),J$7,(J$3+J$4*('Alternative Data'!E17)+J$10*(IF(J$5=0,0,POWER(1+J$5,$C19-$C$10)))))))</f>
        <v>0.025</v>
      </c>
      <c r="K18" s="20">
        <f>IF(K$6&lt;(K$3+K$4*('Alternative Data'!F17)+K$10*(IF(K$5=0,0,POWER(1+K$5,$C19-$C$10)))),K$6,(IF(K$7&gt;(K$3+K$4*('Alternative Data'!F17)+K$10*(IF(K$5=0,0,POWER(1+K$5,$C19-$C$10)))),K$7,(K$3+K$4*('Alternative Data'!F17)+K$10*(IF(K$5=0,0,POWER(1+K$5,$C19-$C$10)))))))</f>
        <v>0.083</v>
      </c>
      <c r="L18" s="631">
        <f t="shared" si="6"/>
        <v>0.027666666666666666</v>
      </c>
      <c r="M18" s="635">
        <f>'Alternative Data'!A17</f>
        <v>2021</v>
      </c>
      <c r="N18" s="648">
        <f t="shared" si="2"/>
        <v>24700</v>
      </c>
      <c r="O18" s="649">
        <f t="shared" si="3"/>
        <v>0.031000000000000003</v>
      </c>
      <c r="P18" s="640">
        <f t="shared" si="4"/>
        <v>0.7467287449392714</v>
      </c>
      <c r="Q18" s="24">
        <f t="shared" si="0"/>
        <v>0.222</v>
      </c>
      <c r="R18" s="19">
        <f t="shared" si="1"/>
        <v>-0.04300000000000001</v>
      </c>
      <c r="S18" s="221">
        <f t="shared" si="5"/>
        <v>0.05533333333333334</v>
      </c>
      <c r="T18" s="81"/>
      <c r="U18"/>
      <c r="V18"/>
      <c r="W18"/>
      <c r="X18"/>
      <c r="Y18"/>
      <c r="Z18"/>
      <c r="AA18"/>
    </row>
    <row r="19" spans="1:27" ht="18" customHeight="1">
      <c r="A19"/>
      <c r="B19" s="191"/>
      <c r="C19" s="41">
        <f>'Alternative Data'!A18</f>
        <v>2022</v>
      </c>
      <c r="D19" s="331">
        <f>IF(D$6&lt;(D$3+D$4*('Alternative Data'!P18)+D$10*(IF(D$5=0,0,POWER(1+D$5,$C20-$C$10)))),D$6,(IF(D$7&gt;(D$3+D$4*('Alternative Data'!P18)+D$10*(IF(D$5=0,0,POWER(1+D$5,$C20-$C$10)))),D$7,(D$3+D$4*('Alternative Data'!P18)+D$10*(IF(D$5=0,0,POWER(1+D$5,$C20-$C$10)))))))</f>
        <v>21700</v>
      </c>
      <c r="E19" s="332">
        <f>IF(E$6&lt;(E$3+E$4*('Alternative Data'!R18)+E$10*(IF(E$5=0,0,POWER(1+E$5,$C20-$C$10)))),E$6,(IF(E$7&gt;(E$3+E$4*('Alternative Data'!R18)+E$10*(IF(E$5=0,0,POWER(1+E$5,$C20-$C$10)))),E$7,(E$3+E$4*('Alternative Data'!R18)+E$10*(IF(E$5=0,0,POWER(1+E$5,$C20-$C$10)))))))</f>
        <v>1.1843317972350231</v>
      </c>
      <c r="F19" s="294">
        <f>(IF(F$6&lt;(F$3+F$4*('Alternative Data'!T18)+F$10*(IF(F$5=0,0,POWER(1+F$5,$C19-$C$10)))),F$6,(IF(F$7&gt;(F$3+F$4*('Alternative Data'!T18)+F$10*(IF(F$5=0,0,POWER(1+F$5,$C19-$C$10)))),F$7,(F$3+F$4*('Alternative Data'!T18)+F$10*(IF(F$5=0,0,POWER(1+F$5,$C19-$C$10))))))))</f>
        <v>0.04640220165616629</v>
      </c>
      <c r="G19" s="20">
        <f>IF(G$6&lt;(G$3+G$4*('Alternative Data'!B18)+G$10*(IF(G$5=0,0,POWER(1+G$5,$C20-$C$10)))),G$6,(IF(G$7&gt;(G$3+G$4*('Alternative Data'!B18)+G$10*(IF(G$5=0,0,POWER(1+G$5,$C20-$C$10)))),G$7,(G$3+G$4*('Alternative Data'!B18)+G$10*(IF(G$5=0,0,POWER(1+G$5,$C20-$C$10)))))))</f>
        <v>0.18</v>
      </c>
      <c r="H19" s="20">
        <f>IF(H$6&lt;(H$3+H$4*('Alternative Data'!C18)+H$10*(IF(H$5=0,0,POWER(1+H$5,$C20-$C$10)))),H$6,(IF(H$7&gt;(H$3+H$4*('Alternative Data'!C18)+H$10*(IF(H$5=0,0,POWER(1+H$5,$C20-$C$10)))),H$7,(H$3+H$4*('Alternative Data'!C18)+H$10*(IF(H$5=0,0,POWER(1+H$5,$C20-$C$10)))))))</f>
        <v>0.052000000000000005</v>
      </c>
      <c r="I19" s="20">
        <f>IF(I$6&lt;(I$3+I$4*('Alternative Data'!D18)+I$10*(IF(I$5=0,0,POWER(1+I$5,$C20-$C$10)))),I$6,(IF(I$7&gt;(I$3+I$4*('Alternative Data'!D18)+I$10*(IF(I$5=0,0,POWER(1+I$5,$C20-$C$10)))),I$7,(I$3+I$4*('Alternative Data'!D18)+I$10*(IF(I$5=0,0,POWER(1+I$5,$C20-$C$10)))))))</f>
        <v>0.034</v>
      </c>
      <c r="J19" s="20">
        <f>IF(J$6&lt;(J$3+J$4*('Alternative Data'!E18)+J$10*(IF(J$5=0,0,POWER(1+J$5,$C20-$C$10)))),J$6,(IF(J$7&gt;(J$3+J$4*('Alternative Data'!E18)+J$10*(IF(J$5=0,0,POWER(1+J$5,$C20-$C$10)))),J$7,(J$3+J$4*('Alternative Data'!E18)+J$10*(IF(J$5=0,0,POWER(1+J$5,$C20-$C$10)))))))</f>
        <v>0.025</v>
      </c>
      <c r="K19" s="20">
        <f>IF(K$6&lt;(K$3+K$4*('Alternative Data'!F18)+K$10*(IF(K$5=0,0,POWER(1+K$5,$C20-$C$10)))),K$6,(IF(K$7&gt;(K$3+K$4*('Alternative Data'!F18)+K$10*(IF(K$5=0,0,POWER(1+K$5,$C20-$C$10)))),K$7,(K$3+K$4*('Alternative Data'!F18)+K$10*(IF(K$5=0,0,POWER(1+K$5,$C20-$C$10)))))))</f>
        <v>0.08199999999999999</v>
      </c>
      <c r="L19" s="631">
        <f t="shared" si="6"/>
        <v>0.027333333333333328</v>
      </c>
      <c r="M19" s="635">
        <f>'Alternative Data'!A18</f>
        <v>2022</v>
      </c>
      <c r="N19" s="648">
        <f t="shared" si="2"/>
        <v>25700.000000000004</v>
      </c>
      <c r="O19" s="649">
        <f t="shared" si="3"/>
        <v>0.032999999999999995</v>
      </c>
      <c r="P19" s="640">
        <f t="shared" si="4"/>
        <v>0.7636731517509728</v>
      </c>
      <c r="Q19" s="24">
        <f t="shared" si="0"/>
        <v>0.226</v>
      </c>
      <c r="R19" s="19">
        <f t="shared" si="1"/>
        <v>-0.04600000000000001</v>
      </c>
      <c r="S19" s="221">
        <f t="shared" si="5"/>
        <v>0.05466666666666666</v>
      </c>
      <c r="T19" s="81"/>
      <c r="U19"/>
      <c r="V19"/>
      <c r="W19"/>
      <c r="X19"/>
      <c r="Y19"/>
      <c r="Z19"/>
      <c r="AA19"/>
    </row>
    <row r="20" spans="1:27" ht="18" customHeight="1">
      <c r="A20"/>
      <c r="B20" s="191"/>
      <c r="C20" s="41">
        <f>'Alternative Data'!A19</f>
        <v>2023</v>
      </c>
      <c r="D20" s="331">
        <f>IF(D$6&lt;(D$3+D$4*('Alternative Data'!P19)+D$10*(IF(D$5=0,0,POWER(1+D$5,$C21-$C$10)))),D$6,(IF(D$7&gt;(D$3+D$4*('Alternative Data'!P19)+D$10*(IF(D$5=0,0,POWER(1+D$5,$C21-$C$10)))),D$7,(D$3+D$4*('Alternative Data'!P19)+D$10*(IF(D$5=0,0,POWER(1+D$5,$C21-$C$10)))))))</f>
        <v>22200</v>
      </c>
      <c r="E20" s="332">
        <f>IF(E$6&lt;(E$3+E$4*('Alternative Data'!R19)+E$10*(IF(E$5=0,0,POWER(1+E$5,$C21-$C$10)))),E$6,(IF(E$7&gt;(E$3+E$4*('Alternative Data'!R19)+E$10*(IF(E$5=0,0,POWER(1+E$5,$C21-$C$10)))),E$7,(E$3+E$4*('Alternative Data'!R19)+E$10*(IF(E$5=0,0,POWER(1+E$5,$C21-$C$10)))))))</f>
        <v>1.2072072072072073</v>
      </c>
      <c r="F20" s="294">
        <f>(IF(F$6&lt;(F$3+F$4*('Alternative Data'!T19)+F$10*(IF(F$5=0,0,POWER(1+F$5,$C20-$C$10)))),F$6,(IF(F$7&gt;(F$3+F$4*('Alternative Data'!T19)+F$10*(IF(F$5=0,0,POWER(1+F$5,$C20-$C$10)))),F$7,(F$3+F$4*('Alternative Data'!T19)+F$10*(IF(F$5=0,0,POWER(1+F$5,$C20-$C$10))))))))</f>
        <v>0.046810784152556295</v>
      </c>
      <c r="G20" s="20">
        <f>IF(G$6&lt;(G$3+G$4*('Alternative Data'!B19)+G$10*(IF(G$5=0,0,POWER(1+G$5,$C21-$C$10)))),G$6,(IF(G$7&gt;(G$3+G$4*('Alternative Data'!B19)+G$10*(IF(G$5=0,0,POWER(1+G$5,$C21-$C$10)))),G$7,(G$3+G$4*('Alternative Data'!B19)+G$10*(IF(G$5=0,0,POWER(1+G$5,$C21-$C$10)))))))</f>
        <v>0.18100000000000002</v>
      </c>
      <c r="H20" s="20">
        <f>IF(H$6&lt;(H$3+H$4*('Alternative Data'!C19)+H$10*(IF(H$5=0,0,POWER(1+H$5,$C21-$C$10)))),H$6,(IF(H$7&gt;(H$3+H$4*('Alternative Data'!C19)+H$10*(IF(H$5=0,0,POWER(1+H$5,$C21-$C$10)))),H$7,(H$3+H$4*('Alternative Data'!C19)+H$10*(IF(H$5=0,0,POWER(1+H$5,$C21-$C$10)))))))</f>
        <v>0.053</v>
      </c>
      <c r="I20" s="20">
        <f>IF(I$6&lt;(I$3+I$4*('Alternative Data'!D19)+I$10*(IF(I$5=0,0,POWER(1+I$5,$C21-$C$10)))),I$6,(IF(I$7&gt;(I$3+I$4*('Alternative Data'!D19)+I$10*(IF(I$5=0,0,POWER(1+I$5,$C21-$C$10)))),I$7,(I$3+I$4*('Alternative Data'!D19)+I$10*(IF(I$5=0,0,POWER(1+I$5,$C21-$C$10)))))))</f>
        <v>0.034</v>
      </c>
      <c r="J20" s="20">
        <f>IF(J$6&lt;(J$3+J$4*('Alternative Data'!E19)+J$10*(IF(J$5=0,0,POWER(1+J$5,$C21-$C$10)))),J$6,(IF(J$7&gt;(J$3+J$4*('Alternative Data'!E19)+J$10*(IF(J$5=0,0,POWER(1+J$5,$C21-$C$10)))),J$7,(J$3+J$4*('Alternative Data'!E19)+J$10*(IF(J$5=0,0,POWER(1+J$5,$C21-$C$10)))))))</f>
        <v>0.026000000000000002</v>
      </c>
      <c r="K20" s="20">
        <f>IF(K$6&lt;(K$3+K$4*('Alternative Data'!F19)+K$10*(IF(K$5=0,0,POWER(1+K$5,$C21-$C$10)))),K$6,(IF(K$7&gt;(K$3+K$4*('Alternative Data'!F19)+K$10*(IF(K$5=0,0,POWER(1+K$5,$C21-$C$10)))),K$7,(K$3+K$4*('Alternative Data'!F19)+K$10*(IF(K$5=0,0,POWER(1+K$5,$C21-$C$10)))))))</f>
        <v>0.08</v>
      </c>
      <c r="L20" s="631">
        <f t="shared" si="6"/>
        <v>0.026666666666666665</v>
      </c>
      <c r="M20" s="635">
        <f>'Alternative Data'!A19</f>
        <v>2023</v>
      </c>
      <c r="N20" s="648">
        <f t="shared" si="2"/>
        <v>26800.000000000004</v>
      </c>
      <c r="O20" s="649">
        <f t="shared" si="3"/>
        <v>0.033999999999999996</v>
      </c>
      <c r="P20" s="640">
        <f t="shared" si="4"/>
        <v>0.7783283582089553</v>
      </c>
      <c r="Q20" s="24">
        <f t="shared" si="0"/>
        <v>0.227</v>
      </c>
      <c r="R20" s="19">
        <f t="shared" si="1"/>
        <v>-0.045999999999999985</v>
      </c>
      <c r="S20" s="221">
        <f t="shared" si="5"/>
        <v>0.05333333333333334</v>
      </c>
      <c r="T20" s="81"/>
      <c r="U20"/>
      <c r="V20"/>
      <c r="W20"/>
      <c r="X20"/>
      <c r="Y20"/>
      <c r="Z20"/>
      <c r="AA20"/>
    </row>
    <row r="21" spans="1:27" ht="18" customHeight="1">
      <c r="A21"/>
      <c r="B21" s="191"/>
      <c r="C21" s="41">
        <f>'Alternative Data'!A20</f>
        <v>2024</v>
      </c>
      <c r="D21" s="331">
        <f>IF(D$6&lt;(D$3+D$4*('Alternative Data'!P20)+D$10*(IF(D$5=0,0,POWER(1+D$5,$C22-$C$10)))),D$6,(IF(D$7&gt;(D$3+D$4*('Alternative Data'!P20)+D$10*(IF(D$5=0,0,POWER(1+D$5,$C22-$C$10)))),D$7,(D$3+D$4*('Alternative Data'!P20)+D$10*(IF(D$5=0,0,POWER(1+D$5,$C22-$C$10)))))))</f>
        <v>22600</v>
      </c>
      <c r="E21" s="332">
        <f>IF(E$6&lt;(E$3+E$4*('Alternative Data'!R20)+E$10*(IF(E$5=0,0,POWER(1+E$5,$C22-$C$10)))),E$6,(IF(E$7&gt;(E$3+E$4*('Alternative Data'!R20)+E$10*(IF(E$5=0,0,POWER(1+E$5,$C22-$C$10)))),E$7,(E$3+E$4*('Alternative Data'!R20)+E$10*(IF(E$5=0,0,POWER(1+E$5,$C22-$C$10)))))))</f>
        <v>1.238938053097345</v>
      </c>
      <c r="F21" s="294">
        <f>(IF(F$6&lt;(F$3+F$4*('Alternative Data'!T20)+F$10*(IF(F$5=0,0,POWER(1+F$5,$C21-$C$10)))),F$6,(IF(F$7&gt;(F$3+F$4*('Alternative Data'!T20)+F$10*(IF(F$5=0,0,POWER(1+F$5,$C21-$C$10)))),F$7,(F$3+F$4*('Alternative Data'!T20)+F$10*(IF(F$5=0,0,POWER(1+F$5,$C21-$C$10))))))))</f>
        <v>0.051492508420767344</v>
      </c>
      <c r="G21" s="20">
        <f>IF(G$6&lt;(G$3+G$4*('Alternative Data'!B20)+G$10*(IF(G$5=0,0,POWER(1+G$5,$C22-$C$10)))),G$6,(IF(G$7&gt;(G$3+G$4*('Alternative Data'!B20)+G$10*(IF(G$5=0,0,POWER(1+G$5,$C22-$C$10)))),G$7,(G$3+G$4*('Alternative Data'!B20)+G$10*(IF(G$5=0,0,POWER(1+G$5,$C22-$C$10)))))))</f>
        <v>0.18100000000000002</v>
      </c>
      <c r="H21" s="20">
        <f>IF(H$6&lt;(H$3+H$4*('Alternative Data'!C20)+H$10*(IF(H$5=0,0,POWER(1+H$5,$C22-$C$10)))),H$6,(IF(H$7&gt;(H$3+H$4*('Alternative Data'!C20)+H$10*(IF(H$5=0,0,POWER(1+H$5,$C22-$C$10)))),H$7,(H$3+H$4*('Alternative Data'!C20)+H$10*(IF(H$5=0,0,POWER(1+H$5,$C22-$C$10)))))))</f>
        <v>0.053</v>
      </c>
      <c r="I21" s="20">
        <f>IF(I$6&lt;(I$3+I$4*('Alternative Data'!D20)+I$10*(IF(I$5=0,0,POWER(1+I$5,$C22-$C$10)))),I$6,(IF(I$7&gt;(I$3+I$4*('Alternative Data'!D20)+I$10*(IF(I$5=0,0,POWER(1+I$5,$C22-$C$10)))),I$7,(I$3+I$4*('Alternative Data'!D20)+I$10*(IF(I$5=0,0,POWER(1+I$5,$C22-$C$10)))))))</f>
        <v>0.035</v>
      </c>
      <c r="J21" s="20">
        <f>IF(J$6&lt;(J$3+J$4*('Alternative Data'!E20)+J$10*(IF(J$5=0,0,POWER(1+J$5,$C22-$C$10)))),J$6,(IF(J$7&gt;(J$3+J$4*('Alternative Data'!E20)+J$10*(IF(J$5=0,0,POWER(1+J$5,$C22-$C$10)))),J$7,(J$3+J$4*('Alternative Data'!E20)+J$10*(IF(J$5=0,0,POWER(1+J$5,$C22-$C$10)))))))</f>
        <v>0.026000000000000002</v>
      </c>
      <c r="K21" s="20">
        <f>IF(K$6&lt;(K$3+K$4*('Alternative Data'!F20)+K$10*(IF(K$5=0,0,POWER(1+K$5,$C22-$C$10)))),K$6,(IF(K$7&gt;(K$3+K$4*('Alternative Data'!F20)+K$10*(IF(K$5=0,0,POWER(1+K$5,$C22-$C$10)))),K$7,(K$3+K$4*('Alternative Data'!F20)+K$10*(IF(K$5=0,0,POWER(1+K$5,$C22-$C$10)))))))</f>
        <v>0.081</v>
      </c>
      <c r="L21" s="631">
        <f t="shared" si="6"/>
        <v>0.027</v>
      </c>
      <c r="M21" s="635">
        <f>'Alternative Data'!A20</f>
        <v>2024</v>
      </c>
      <c r="N21" s="648">
        <f t="shared" si="2"/>
        <v>28000</v>
      </c>
      <c r="O21" s="649">
        <f t="shared" si="3"/>
        <v>0.038</v>
      </c>
      <c r="P21" s="640">
        <f t="shared" si="4"/>
        <v>0.7969714285714288</v>
      </c>
      <c r="Q21" s="24">
        <f t="shared" si="0"/>
        <v>0.233</v>
      </c>
      <c r="R21" s="19">
        <f t="shared" si="1"/>
        <v>-0.05199999999999999</v>
      </c>
      <c r="S21" s="221">
        <f t="shared" si="5"/>
        <v>0.054000000000000006</v>
      </c>
      <c r="T21" s="81"/>
      <c r="U21"/>
      <c r="V21"/>
      <c r="W21"/>
      <c r="X21"/>
      <c r="Y21"/>
      <c r="Z21"/>
      <c r="AA21"/>
    </row>
    <row r="22" spans="1:27" ht="18" customHeight="1">
      <c r="A22"/>
      <c r="B22" s="191"/>
      <c r="C22" s="41">
        <f>'Alternative Data'!A21</f>
        <v>2025</v>
      </c>
      <c r="D22" s="331">
        <f>IF(D$6&lt;(D$3+D$4*('Alternative Data'!P21)+D$10*(IF(D$5=0,0,POWER(1+D$5,$C23-$C$10)))),D$6,(IF(D$7&gt;(D$3+D$4*('Alternative Data'!P21)+D$10*(IF(D$5=0,0,POWER(1+D$5,$C23-$C$10)))),D$7,(D$3+D$4*('Alternative Data'!P21)+D$10*(IF(D$5=0,0,POWER(1+D$5,$C23-$C$10)))))))</f>
        <v>23100</v>
      </c>
      <c r="E22" s="332">
        <f>IF(E$6&lt;(E$3+E$4*('Alternative Data'!R21)+E$10*(IF(E$5=0,0,POWER(1+E$5,$C23-$C$10)))),E$6,(IF(E$7&gt;(E$3+E$4*('Alternative Data'!R21)+E$10*(IF(E$5=0,0,POWER(1+E$5,$C23-$C$10)))),E$7,(E$3+E$4*('Alternative Data'!R21)+E$10*(IF(E$5=0,0,POWER(1+E$5,$C23-$C$10)))))))</f>
        <v>1.2597402597402598</v>
      </c>
      <c r="F22" s="294">
        <f>(IF(F$6&lt;(F$3+F$4*('Alternative Data'!T21)+F$10*(IF(F$5=0,0,POWER(1+F$5,$C22-$C$10)))),F$6,(IF(F$7&gt;(F$3+F$4*('Alternative Data'!T21)+F$10*(IF(F$5=0,0,POWER(1+F$5,$C22-$C$10)))),F$7,(F$3+F$4*('Alternative Data'!T21)+F$10*(IF(F$5=0,0,POWER(1+F$5,$C22-$C$10))))))))</f>
        <v>0.05152968098727762</v>
      </c>
      <c r="G22" s="20">
        <f>IF(G$6&lt;(G$3+G$4*('Alternative Data'!B21)+G$10*(IF(G$5=0,0,POWER(1+G$5,$C23-$C$10)))),G$6,(IF(G$7&gt;(G$3+G$4*('Alternative Data'!B21)+G$10*(IF(G$5=0,0,POWER(1+G$5,$C23-$C$10)))),G$7,(G$3+G$4*('Alternative Data'!B21)+G$10*(IF(G$5=0,0,POWER(1+G$5,$C23-$C$10)))))))</f>
        <v>0.18100000000000002</v>
      </c>
      <c r="H22" s="20">
        <f>IF(H$6&lt;(H$3+H$4*('Alternative Data'!C21)+H$10*(IF(H$5=0,0,POWER(1+H$5,$C23-$C$10)))),H$6,(IF(H$7&gt;(H$3+H$4*('Alternative Data'!C21)+H$10*(IF(H$5=0,0,POWER(1+H$5,$C23-$C$10)))),H$7,(H$3+H$4*('Alternative Data'!C21)+H$10*(IF(H$5=0,0,POWER(1+H$5,$C23-$C$10)))))))</f>
        <v>0.055</v>
      </c>
      <c r="I22" s="20">
        <f>IF(I$6&lt;(I$3+I$4*('Alternative Data'!D21)+I$10*(IF(I$5=0,0,POWER(1+I$5,$C23-$C$10)))),I$6,(IF(I$7&gt;(I$3+I$4*('Alternative Data'!D21)+I$10*(IF(I$5=0,0,POWER(1+I$5,$C23-$C$10)))),I$7,(I$3+I$4*('Alternative Data'!D21)+I$10*(IF(I$5=0,0,POWER(1+I$5,$C23-$C$10)))))))</f>
        <v>0.036000000000000004</v>
      </c>
      <c r="J22" s="20">
        <f>IF(J$6&lt;(J$3+J$4*('Alternative Data'!E21)+J$10*(IF(J$5=0,0,POWER(1+J$5,$C23-$C$10)))),J$6,(IF(J$7&gt;(J$3+J$4*('Alternative Data'!E21)+J$10*(IF(J$5=0,0,POWER(1+J$5,$C23-$C$10)))),J$7,(J$3+J$4*('Alternative Data'!E21)+J$10*(IF(J$5=0,0,POWER(1+J$5,$C23-$C$10)))))))</f>
        <v>0.027000000000000003</v>
      </c>
      <c r="K22" s="20">
        <f>IF(K$6&lt;(K$3+K$4*('Alternative Data'!F21)+K$10*(IF(K$5=0,0,POWER(1+K$5,$C23-$C$10)))),K$6,(IF(K$7&gt;(K$3+K$4*('Alternative Data'!F21)+K$10*(IF(K$5=0,0,POWER(1+K$5,$C23-$C$10)))),K$7,(K$3+K$4*('Alternative Data'!F21)+K$10*(IF(K$5=0,0,POWER(1+K$5,$C23-$C$10)))))))</f>
        <v>0.083</v>
      </c>
      <c r="L22" s="631">
        <f t="shared" si="6"/>
        <v>0.027666666666666666</v>
      </c>
      <c r="M22" s="635">
        <f>'Alternative Data'!A21</f>
        <v>2025</v>
      </c>
      <c r="N22" s="648">
        <f t="shared" si="2"/>
        <v>29100.000000000004</v>
      </c>
      <c r="O22" s="649">
        <f t="shared" si="3"/>
        <v>0.039</v>
      </c>
      <c r="P22" s="640">
        <f t="shared" si="4"/>
        <v>0.8258453608247424</v>
      </c>
      <c r="Q22" s="24">
        <f t="shared" si="0"/>
        <v>0.24000000000000002</v>
      </c>
      <c r="R22" s="19">
        <f t="shared" si="1"/>
        <v>-0.059</v>
      </c>
      <c r="S22" s="221">
        <f t="shared" si="5"/>
        <v>0.05533333333333334</v>
      </c>
      <c r="T22" s="81"/>
      <c r="U22"/>
      <c r="V22"/>
      <c r="W22"/>
      <c r="X22"/>
      <c r="Y22"/>
      <c r="Z22"/>
      <c r="AA22"/>
    </row>
    <row r="23" spans="1:27" ht="18" customHeight="1">
      <c r="A23"/>
      <c r="B23" s="191"/>
      <c r="C23" s="41">
        <f>'Alternative Data'!A22</f>
        <v>2026</v>
      </c>
      <c r="D23" s="331">
        <f>IF(D$6&lt;(D$3+D$4*('Alternative Data'!P22)+D$10*(IF(D$5=0,0,POWER(1+D$5,$C24-$C$10)))),D$6,(IF(D$7&gt;(D$3+D$4*('Alternative Data'!P22)+D$10*(IF(D$5=0,0,POWER(1+D$5,$C24-$C$10)))),D$7,(D$3+D$4*('Alternative Data'!P22)+D$10*(IF(D$5=0,0,POWER(1+D$5,$C24-$C$10)))))))</f>
        <v>23400</v>
      </c>
      <c r="E23" s="332">
        <f>IF(E$6&lt;(E$3+E$4*('Alternative Data'!R22)+E$10*(IF(E$5=0,0,POWER(1+E$5,$C24-$C$10)))),E$6,(IF(E$7&gt;(E$3+E$4*('Alternative Data'!R22)+E$10*(IF(E$5=0,0,POWER(1+E$5,$C24-$C$10)))),E$7,(E$3+E$4*('Alternative Data'!R22)+E$10*(IF(E$5=0,0,POWER(1+E$5,$C24-$C$10)))))))</f>
        <v>1.2863247863247864</v>
      </c>
      <c r="F23" s="294">
        <f>(IF(F$6&lt;(F$3+F$4*('Alternative Data'!T22)+F$10*(IF(F$5=0,0,POWER(1+F$5,$C23-$C$10)))),F$6,(IF(F$7&gt;(F$3+F$4*('Alternative Data'!T22)+F$10*(IF(F$5=0,0,POWER(1+F$5,$C23-$C$10)))),F$7,(F$3+F$4*('Alternative Data'!T22)+F$10*(IF(F$5=0,0,POWER(1+F$5,$C23-$C$10))))))))</f>
        <v>0.05467895179312995</v>
      </c>
      <c r="G23" s="20">
        <f>IF(G$6&lt;(G$3+G$4*('Alternative Data'!B22)+G$10*(IF(G$5=0,0,POWER(1+G$5,$C24-$C$10)))),G$6,(IF(G$7&gt;(G$3+G$4*('Alternative Data'!B22)+G$10*(IF(G$5=0,0,POWER(1+G$5,$C24-$C$10)))),G$7,(G$3+G$4*('Alternative Data'!B22)+G$10*(IF(G$5=0,0,POWER(1+G$5,$C24-$C$10)))))))</f>
        <v>0.18100000000000002</v>
      </c>
      <c r="H23" s="20">
        <f>IF(H$6&lt;(H$3+H$4*('Alternative Data'!C22)+H$10*(IF(H$5=0,0,POWER(1+H$5,$C24-$C$10)))),H$6,(IF(H$7&gt;(H$3+H$4*('Alternative Data'!C22)+H$10*(IF(H$5=0,0,POWER(1+H$5,$C24-$C$10)))),H$7,(H$3+H$4*('Alternative Data'!C22)+H$10*(IF(H$5=0,0,POWER(1+H$5,$C24-$C$10)))))))</f>
        <v>0.055999999999999994</v>
      </c>
      <c r="I23" s="20">
        <f>IF(I$6&lt;(I$3+I$4*('Alternative Data'!D22)+I$10*(IF(I$5=0,0,POWER(1+I$5,$C24-$C$10)))),I$6,(IF(I$7&gt;(I$3+I$4*('Alternative Data'!D22)+I$10*(IF(I$5=0,0,POWER(1+I$5,$C24-$C$10)))),I$7,(I$3+I$4*('Alternative Data'!D22)+I$10*(IF(I$5=0,0,POWER(1+I$5,$C24-$C$10)))))))</f>
        <v>0.037000000000000005</v>
      </c>
      <c r="J23" s="20">
        <f>IF(J$6&lt;(J$3+J$4*('Alternative Data'!E22)+J$10*(IF(J$5=0,0,POWER(1+J$5,$C24-$C$10)))),J$6,(IF(J$7&gt;(J$3+J$4*('Alternative Data'!E22)+J$10*(IF(J$5=0,0,POWER(1+J$5,$C24-$C$10)))),J$7,(J$3+J$4*('Alternative Data'!E22)+J$10*(IF(J$5=0,0,POWER(1+J$5,$C24-$C$10)))))))</f>
        <v>0.027000000000000003</v>
      </c>
      <c r="K23" s="20">
        <f>IF(K$6&lt;(K$3+K$4*('Alternative Data'!F22)+K$10*(IF(K$5=0,0,POWER(1+K$5,$C24-$C$10)))),K$6,(IF(K$7&gt;(K$3+K$4*('Alternative Data'!F22)+K$10*(IF(K$5=0,0,POWER(1+K$5,$C24-$C$10)))),K$7,(K$3+K$4*('Alternative Data'!F22)+K$10*(IF(K$5=0,0,POWER(1+K$5,$C24-$C$10)))))))</f>
        <v>0.085</v>
      </c>
      <c r="L23" s="631">
        <f t="shared" si="6"/>
        <v>0.028333333333333335</v>
      </c>
      <c r="M23" s="635">
        <f>'Alternative Data'!A22</f>
        <v>2026</v>
      </c>
      <c r="N23" s="648">
        <f t="shared" si="2"/>
        <v>30100.000000000004</v>
      </c>
      <c r="O23" s="649">
        <f t="shared" si="3"/>
        <v>0.043</v>
      </c>
      <c r="P23" s="640">
        <f t="shared" si="4"/>
        <v>0.8654086378737542</v>
      </c>
      <c r="Q23" s="24">
        <f t="shared" si="0"/>
        <v>0.248</v>
      </c>
      <c r="R23" s="19">
        <f t="shared" si="1"/>
        <v>-0.06699999999999998</v>
      </c>
      <c r="S23" s="221">
        <f t="shared" si="5"/>
        <v>0.05666666666666667</v>
      </c>
      <c r="T23" s="81"/>
      <c r="U23"/>
      <c r="V23"/>
      <c r="W23"/>
      <c r="X23"/>
      <c r="Y23"/>
      <c r="Z23"/>
      <c r="AA23"/>
    </row>
    <row r="24" spans="1:27" ht="18" customHeight="1">
      <c r="A24"/>
      <c r="B24" s="191"/>
      <c r="C24" s="41">
        <f>'Alternative Data'!A23</f>
        <v>2027</v>
      </c>
      <c r="D24" s="331">
        <f>IF(D$6&lt;(D$3+D$4*('Alternative Data'!P23)+D$10*(IF(D$5=0,0,POWER(1+D$5,$C25-$C$10)))),D$6,(IF(D$7&gt;(D$3+D$4*('Alternative Data'!P23)+D$10*(IF(D$5=0,0,POWER(1+D$5,$C25-$C$10)))),D$7,(D$3+D$4*('Alternative Data'!P23)+D$10*(IF(D$5=0,0,POWER(1+D$5,$C25-$C$10)))))))</f>
        <v>23800</v>
      </c>
      <c r="E24" s="332">
        <f>IF(E$6&lt;(E$3+E$4*('Alternative Data'!R23)+E$10*(IF(E$5=0,0,POWER(1+E$5,$C25-$C$10)))),E$6,(IF(E$7&gt;(E$3+E$4*('Alternative Data'!R23)+E$10*(IF(E$5=0,0,POWER(1+E$5,$C25-$C$10)))),E$7,(E$3+E$4*('Alternative Data'!R23)+E$10*(IF(E$5=0,0,POWER(1+E$5,$C25-$C$10)))))))</f>
        <v>1.319327731092437</v>
      </c>
      <c r="F24" s="294">
        <f>(IF(F$6&lt;(F$3+F$4*('Alternative Data'!T23)+F$10*(IF(F$5=0,0,POWER(1+F$5,$C24-$C$10)))),F$6,(IF(F$7&gt;(F$3+F$4*('Alternative Data'!T23)+F$10*(IF(F$5=0,0,POWER(1+F$5,$C24-$C$10)))),F$7,(F$3+F$4*('Alternative Data'!T23)+F$10*(IF(F$5=0,0,POWER(1+F$5,$C24-$C$10))))))))</f>
        <v>0.055209330494070744</v>
      </c>
      <c r="G24" s="20">
        <f>IF(G$6&lt;(G$3+G$4*('Alternative Data'!B23)+G$10*(IF(G$5=0,0,POWER(1+G$5,$C25-$C$10)))),G$6,(IF(G$7&gt;(G$3+G$4*('Alternative Data'!B23)+G$10*(IF(G$5=0,0,POWER(1+G$5,$C25-$C$10)))),G$7,(G$3+G$4*('Alternative Data'!B23)+G$10*(IF(G$5=0,0,POWER(1+G$5,$C25-$C$10)))))))</f>
        <v>0.18100000000000002</v>
      </c>
      <c r="H24" s="20">
        <f>IF(H$6&lt;(H$3+H$4*('Alternative Data'!C23)+H$10*(IF(H$5=0,0,POWER(1+H$5,$C25-$C$10)))),H$6,(IF(H$7&gt;(H$3+H$4*('Alternative Data'!C23)+H$10*(IF(H$5=0,0,POWER(1+H$5,$C25-$C$10)))),H$7,(H$3+H$4*('Alternative Data'!C23)+H$10*(IF(H$5=0,0,POWER(1+H$5,$C25-$C$10)))))))</f>
        <v>0.057</v>
      </c>
      <c r="I24" s="20">
        <f>IF(I$6&lt;(I$3+I$4*('Alternative Data'!D23)+I$10*(IF(I$5=0,0,POWER(1+I$5,$C25-$C$10)))),I$6,(IF(I$7&gt;(I$3+I$4*('Alternative Data'!D23)+I$10*(IF(I$5=0,0,POWER(1+I$5,$C25-$C$10)))),I$7,(I$3+I$4*('Alternative Data'!D23)+I$10*(IF(I$5=0,0,POWER(1+I$5,$C25-$C$10)))))))</f>
        <v>0.039</v>
      </c>
      <c r="J24" s="20">
        <f>IF(J$6&lt;(J$3+J$4*('Alternative Data'!E23)+J$10*(IF(J$5=0,0,POWER(1+J$5,$C25-$C$10)))),J$6,(IF(J$7&gt;(J$3+J$4*('Alternative Data'!E23)+J$10*(IF(J$5=0,0,POWER(1+J$5,$C25-$C$10)))),J$7,(J$3+J$4*('Alternative Data'!E23)+J$10*(IF(J$5=0,0,POWER(1+J$5,$C25-$C$10)))))))</f>
        <v>0.027999999999999997</v>
      </c>
      <c r="K24" s="20">
        <f>IF(K$6&lt;(K$3+K$4*('Alternative Data'!F23)+K$10*(IF(K$5=0,0,POWER(1+K$5,$C25-$C$10)))),K$6,(IF(K$7&gt;(K$3+K$4*('Alternative Data'!F23)+K$10*(IF(K$5=0,0,POWER(1+K$5,$C25-$C$10)))),K$7,(K$3+K$4*('Alternative Data'!F23)+K$10*(IF(K$5=0,0,POWER(1+K$5,$C25-$C$10)))))))</f>
        <v>0.086</v>
      </c>
      <c r="L24" s="631">
        <f t="shared" si="6"/>
        <v>0.028666666666666663</v>
      </c>
      <c r="M24" s="635">
        <f>'Alternative Data'!A23</f>
        <v>2027</v>
      </c>
      <c r="N24" s="648">
        <f t="shared" si="2"/>
        <v>31400</v>
      </c>
      <c r="O24" s="649">
        <f t="shared" si="3"/>
        <v>0.045</v>
      </c>
      <c r="P24" s="640">
        <f t="shared" si="4"/>
        <v>0.9035796178343951</v>
      </c>
      <c r="Q24" s="24">
        <f t="shared" si="0"/>
        <v>0.255</v>
      </c>
      <c r="R24" s="19">
        <f t="shared" si="1"/>
        <v>-0.07399999999999998</v>
      </c>
      <c r="S24" s="221">
        <f t="shared" si="5"/>
        <v>0.05733333333333333</v>
      </c>
      <c r="T24" s="81"/>
      <c r="U24"/>
      <c r="V24"/>
      <c r="W24"/>
      <c r="X24"/>
      <c r="Y24"/>
      <c r="Z24"/>
      <c r="AA24"/>
    </row>
    <row r="25" spans="1:27" ht="18" customHeight="1">
      <c r="A25"/>
      <c r="B25" s="191"/>
      <c r="C25" s="41">
        <f>'Alternative Data'!A24</f>
        <v>2028</v>
      </c>
      <c r="D25" s="331">
        <f>IF(D$6&lt;(D$3+D$4*('Alternative Data'!P24)+D$10*(IF(D$5=0,0,POWER(1+D$5,$C26-$C$10)))),D$6,(IF(D$7&gt;(D$3+D$4*('Alternative Data'!P24)+D$10*(IF(D$5=0,0,POWER(1+D$5,$C26-$C$10)))),D$7,(D$3+D$4*('Alternative Data'!P24)+D$10*(IF(D$5=0,0,POWER(1+D$5,$C26-$C$10)))))))</f>
        <v>24300</v>
      </c>
      <c r="E25" s="332">
        <f>IF(E$6&lt;(E$3+E$4*('Alternative Data'!R24)+E$10*(IF(E$5=0,0,POWER(1+E$5,$C26-$C$10)))),E$6,(IF(E$7&gt;(E$3+E$4*('Alternative Data'!R24)+E$10*(IF(E$5=0,0,POWER(1+E$5,$C26-$C$10)))),E$7,(E$3+E$4*('Alternative Data'!R24)+E$10*(IF(E$5=0,0,POWER(1+E$5,$C26-$C$10)))))))</f>
        <v>1.3415637860082306</v>
      </c>
      <c r="F25" s="294">
        <f>(IF(F$6&lt;(F$3+F$4*('Alternative Data'!T24)+F$10*(IF(F$5=0,0,POWER(1+F$5,$C25-$C$10)))),F$6,(IF(F$7&gt;(F$3+F$4*('Alternative Data'!T24)+F$10*(IF(F$5=0,0,POWER(1+F$5,$C25-$C$10)))),F$7,(F$3+F$4*('Alternative Data'!T24)+F$10*(IF(F$5=0,0,POWER(1+F$5,$C25-$C$10))))))))</f>
        <v>0.05507904896794184</v>
      </c>
      <c r="G25" s="20">
        <f>IF(G$6&lt;(G$3+G$4*('Alternative Data'!B24)+G$10*(IF(G$5=0,0,POWER(1+G$5,$C26-$C$10)))),G$6,(IF(G$7&gt;(G$3+G$4*('Alternative Data'!B24)+G$10*(IF(G$5=0,0,POWER(1+G$5,$C26-$C$10)))),G$7,(G$3+G$4*('Alternative Data'!B24)+G$10*(IF(G$5=0,0,POWER(1+G$5,$C26-$C$10)))))))</f>
        <v>0.18100000000000002</v>
      </c>
      <c r="H25" s="20">
        <f>IF(H$6&lt;(H$3+H$4*('Alternative Data'!C24)+H$10*(IF(H$5=0,0,POWER(1+H$5,$C26-$C$10)))),H$6,(IF(H$7&gt;(H$3+H$4*('Alternative Data'!C24)+H$10*(IF(H$5=0,0,POWER(1+H$5,$C26-$C$10)))),H$7,(H$3+H$4*('Alternative Data'!C24)+H$10*(IF(H$5=0,0,POWER(1+H$5,$C26-$C$10)))))))</f>
        <v>0.059000000000000004</v>
      </c>
      <c r="I25" s="20">
        <f>IF(I$6&lt;(I$3+I$4*('Alternative Data'!D24)+I$10*(IF(I$5=0,0,POWER(1+I$5,$C26-$C$10)))),I$6,(IF(I$7&gt;(I$3+I$4*('Alternative Data'!D24)+I$10*(IF(I$5=0,0,POWER(1+I$5,$C26-$C$10)))),I$7,(I$3+I$4*('Alternative Data'!D24)+I$10*(IF(I$5=0,0,POWER(1+I$5,$C26-$C$10)))))))</f>
        <v>0.04</v>
      </c>
      <c r="J25" s="20">
        <f>IF(J$6&lt;(J$3+J$4*('Alternative Data'!E24)+J$10*(IF(J$5=0,0,POWER(1+J$5,$C26-$C$10)))),J$6,(IF(J$7&gt;(J$3+J$4*('Alternative Data'!E24)+J$10*(IF(J$5=0,0,POWER(1+J$5,$C26-$C$10)))),J$7,(J$3+J$4*('Alternative Data'!E24)+J$10*(IF(J$5=0,0,POWER(1+J$5,$C26-$C$10)))))))</f>
        <v>0.027999999999999997</v>
      </c>
      <c r="K25" s="20">
        <f>IF(K$6&lt;(K$3+K$4*('Alternative Data'!F24)+K$10*(IF(K$5=0,0,POWER(1+K$5,$C26-$C$10)))),K$6,(IF(K$7&gt;(K$3+K$4*('Alternative Data'!F24)+K$10*(IF(K$5=0,0,POWER(1+K$5,$C26-$C$10)))),K$7,(K$3+K$4*('Alternative Data'!F24)+K$10*(IF(K$5=0,0,POWER(1+K$5,$C26-$C$10)))))))</f>
        <v>0.08800000000000001</v>
      </c>
      <c r="L25" s="631">
        <f t="shared" si="6"/>
        <v>0.029333333333333336</v>
      </c>
      <c r="M25" s="635">
        <f>'Alternative Data'!A24</f>
        <v>2028</v>
      </c>
      <c r="N25" s="648">
        <f t="shared" si="2"/>
        <v>32600.000000000004</v>
      </c>
      <c r="O25" s="649">
        <f t="shared" si="3"/>
        <v>0.04699999999999999</v>
      </c>
      <c r="P25" s="640">
        <f t="shared" si="4"/>
        <v>0.951319018404908</v>
      </c>
      <c r="Q25" s="24">
        <f t="shared" si="0"/>
        <v>0.262</v>
      </c>
      <c r="R25" s="19">
        <f t="shared" si="1"/>
        <v>-0.08099999999999999</v>
      </c>
      <c r="S25" s="221">
        <f t="shared" si="5"/>
        <v>0.05866666666666667</v>
      </c>
      <c r="T25" s="81"/>
      <c r="U25"/>
      <c r="V25"/>
      <c r="W25"/>
      <c r="X25"/>
      <c r="Y25"/>
      <c r="Z25"/>
      <c r="AA25"/>
    </row>
    <row r="26" spans="1:27" ht="18" customHeight="1">
      <c r="A26"/>
      <c r="B26" s="191"/>
      <c r="C26" s="41">
        <f>'Alternative Data'!A25</f>
        <v>2029</v>
      </c>
      <c r="D26" s="331">
        <f>IF(D$6&lt;(D$3+D$4*('Alternative Data'!P25)+D$10*(IF(D$5=0,0,POWER(1+D$5,$C27-$C$10)))),D$6,(IF(D$7&gt;(D$3+D$4*('Alternative Data'!P25)+D$10*(IF(D$5=0,0,POWER(1+D$5,$C27-$C$10)))),D$7,(D$3+D$4*('Alternative Data'!P25)+D$10*(IF(D$5=0,0,POWER(1+D$5,$C27-$C$10)))))))</f>
        <v>24700</v>
      </c>
      <c r="E26" s="332">
        <f>IF(E$6&lt;(E$3+E$4*('Alternative Data'!R25)+E$10*(IF(E$5=0,0,POWER(1+E$5,$C27-$C$10)))),E$6,(IF(E$7&gt;(E$3+E$4*('Alternative Data'!R25)+E$10*(IF(E$5=0,0,POWER(1+E$5,$C27-$C$10)))),E$7,(E$3+E$4*('Alternative Data'!R25)+E$10*(IF(E$5=0,0,POWER(1+E$5,$C27-$C$10)))))))</f>
        <v>1.3724696356275303</v>
      </c>
      <c r="F26" s="294">
        <f>(IF(F$6&lt;(F$3+F$4*('Alternative Data'!T25)+F$10*(IF(F$5=0,0,POWER(1+F$5,$C26-$C$10)))),F$6,(IF(F$7&gt;(F$3+F$4*('Alternative Data'!T25)+F$10*(IF(F$5=0,0,POWER(1+F$5,$C26-$C$10)))),F$7,(F$3+F$4*('Alternative Data'!T25)+F$10*(IF(F$5=0,0,POWER(1+F$5,$C26-$C$10))))))))</f>
        <v>0.05361105299659494</v>
      </c>
      <c r="G26" s="20">
        <f>IF(G$6&lt;(G$3+G$4*('Alternative Data'!B25)+G$10*(IF(G$5=0,0,POWER(1+G$5,$C27-$C$10)))),G$6,(IF(G$7&gt;(G$3+G$4*('Alternative Data'!B25)+G$10*(IF(G$5=0,0,POWER(1+G$5,$C27-$C$10)))),G$7,(G$3+G$4*('Alternative Data'!B25)+G$10*(IF(G$5=0,0,POWER(1+G$5,$C27-$C$10)))))))</f>
        <v>0.18100000000000002</v>
      </c>
      <c r="H26" s="20">
        <f>IF(H$6&lt;(H$3+H$4*('Alternative Data'!C25)+H$10*(IF(H$5=0,0,POWER(1+H$5,$C27-$C$10)))),H$6,(IF(H$7&gt;(H$3+H$4*('Alternative Data'!C25)+H$10*(IF(H$5=0,0,POWER(1+H$5,$C27-$C$10)))),H$7,(H$3+H$4*('Alternative Data'!C25)+H$10*(IF(H$5=0,0,POWER(1+H$5,$C27-$C$10)))))))</f>
        <v>0.06</v>
      </c>
      <c r="I26" s="20">
        <f>IF(I$6&lt;(I$3+I$4*('Alternative Data'!D25)+I$10*(IF(I$5=0,0,POWER(1+I$5,$C27-$C$10)))),I$6,(IF(I$7&gt;(I$3+I$4*('Alternative Data'!D25)+I$10*(IF(I$5=0,0,POWER(1+I$5,$C27-$C$10)))),I$7,(I$3+I$4*('Alternative Data'!D25)+I$10*(IF(I$5=0,0,POWER(1+I$5,$C27-$C$10)))))))</f>
        <v>0.040999999999999995</v>
      </c>
      <c r="J26" s="20">
        <f>IF(J$6&lt;(J$3+J$4*('Alternative Data'!E25)+J$10*(IF(J$5=0,0,POWER(1+J$5,$C27-$C$10)))),J$6,(IF(J$7&gt;(J$3+J$4*('Alternative Data'!E25)+J$10*(IF(J$5=0,0,POWER(1+J$5,$C27-$C$10)))),J$7,(J$3+J$4*('Alternative Data'!E25)+J$10*(IF(J$5=0,0,POWER(1+J$5,$C27-$C$10)))))))</f>
        <v>0.028999999999999998</v>
      </c>
      <c r="K26" s="20">
        <f>IF(K$6&lt;(K$3+K$4*('Alternative Data'!F25)+K$10*(IF(K$5=0,0,POWER(1+K$5,$C27-$C$10)))),K$6,(IF(K$7&gt;(K$3+K$4*('Alternative Data'!F25)+K$10*(IF(K$5=0,0,POWER(1+K$5,$C27-$C$10)))),K$7,(K$3+K$4*('Alternative Data'!F25)+K$10*(IF(K$5=0,0,POWER(1+K$5,$C27-$C$10)))))))</f>
        <v>0.09</v>
      </c>
      <c r="L26" s="631">
        <f t="shared" si="6"/>
        <v>0.03</v>
      </c>
      <c r="M26" s="635">
        <f>'Alternative Data'!A25</f>
        <v>2029</v>
      </c>
      <c r="N26" s="648">
        <f t="shared" si="2"/>
        <v>33900</v>
      </c>
      <c r="O26" s="649">
        <f t="shared" si="3"/>
        <v>0.048</v>
      </c>
      <c r="P26" s="640">
        <f t="shared" si="4"/>
        <v>1.0018377581120945</v>
      </c>
      <c r="Q26" s="24">
        <f t="shared" si="0"/>
        <v>0.268</v>
      </c>
      <c r="R26" s="19">
        <f t="shared" si="1"/>
        <v>-0.087</v>
      </c>
      <c r="S26" s="221">
        <f t="shared" si="5"/>
        <v>0.06</v>
      </c>
      <c r="T26" s="81"/>
      <c r="U26"/>
      <c r="V26"/>
      <c r="W26"/>
      <c r="X26"/>
      <c r="Y26"/>
      <c r="Z26"/>
      <c r="AA26"/>
    </row>
    <row r="27" spans="1:27" ht="18" customHeight="1">
      <c r="A27"/>
      <c r="B27" s="191"/>
      <c r="C27" s="41">
        <f>'Alternative Data'!A26</f>
        <v>2030</v>
      </c>
      <c r="D27" s="331">
        <f>IF(D$6&lt;(D$3+D$4*('Alternative Data'!P26)+D$10*(IF(D$5=0,0,POWER(1+D$5,$C28-$C$10)))),D$6,(IF(D$7&gt;(D$3+D$4*('Alternative Data'!P26)+D$10*(IF(D$5=0,0,POWER(1+D$5,$C28-$C$10)))),D$7,(D$3+D$4*('Alternative Data'!P26)+D$10*(IF(D$5=0,0,POWER(1+D$5,$C28-$C$10)))))))</f>
        <v>25100</v>
      </c>
      <c r="E27" s="332">
        <f>IF(E$6&lt;(E$3+E$4*('Alternative Data'!R26)+E$10*(IF(E$5=0,0,POWER(1+E$5,$C28-$C$10)))),E$6,(IF(E$7&gt;(E$3+E$4*('Alternative Data'!R26)+E$10*(IF(E$5=0,0,POWER(1+E$5,$C28-$C$10)))),E$7,(E$3+E$4*('Alternative Data'!R26)+E$10*(IF(E$5=0,0,POWER(1+E$5,$C28-$C$10)))))))</f>
        <v>1.406374501992032</v>
      </c>
      <c r="F27" s="294">
        <f>(IF(F$6&lt;(F$3+F$4*('Alternative Data'!T26)+F$10*(IF(F$5=0,0,POWER(1+F$5,$C27-$C$10)))),F$6,(IF(F$7&gt;(F$3+F$4*('Alternative Data'!T26)+F$10*(IF(F$5=0,0,POWER(1+F$5,$C27-$C$10)))),F$7,(F$3+F$4*('Alternative Data'!T26)+F$10*(IF(F$5=0,0,POWER(1+F$5,$C27-$C$10))))))))</f>
        <v>0.054162849574215556</v>
      </c>
      <c r="G27" s="20">
        <f>IF(G$6&lt;(G$3+G$4*('Alternative Data'!B26)+G$10*(IF(G$5=0,0,POWER(1+G$5,$C28-$C$10)))),G$6,(IF(G$7&gt;(G$3+G$4*('Alternative Data'!B26)+G$10*(IF(G$5=0,0,POWER(1+G$5,$C28-$C$10)))),G$7,(G$3+G$4*('Alternative Data'!B26)+G$10*(IF(G$5=0,0,POWER(1+G$5,$C28-$C$10)))))))</f>
        <v>0.18100000000000002</v>
      </c>
      <c r="H27" s="20">
        <f>IF(H$6&lt;(H$3+H$4*('Alternative Data'!C26)+H$10*(IF(H$5=0,0,POWER(1+H$5,$C28-$C$10)))),H$6,(IF(H$7&gt;(H$3+H$4*('Alternative Data'!C26)+H$10*(IF(H$5=0,0,POWER(1+H$5,$C28-$C$10)))),H$7,(H$3+H$4*('Alternative Data'!C26)+H$10*(IF(H$5=0,0,POWER(1+H$5,$C28-$C$10)))))))</f>
        <v>0.06</v>
      </c>
      <c r="I27" s="20">
        <f>IF(I$6&lt;(I$3+I$4*('Alternative Data'!D26)+I$10*(IF(I$5=0,0,POWER(1+I$5,$C28-$C$10)))),I$6,(IF(I$7&gt;(I$3+I$4*('Alternative Data'!D26)+I$10*(IF(I$5=0,0,POWER(1+I$5,$C28-$C$10)))),I$7,(I$3+I$4*('Alternative Data'!D26)+I$10*(IF(I$5=0,0,POWER(1+I$5,$C28-$C$10)))))))</f>
        <v>0.042</v>
      </c>
      <c r="J27" s="20">
        <f>IF(J$6&lt;(J$3+J$4*('Alternative Data'!E26)+J$10*(IF(J$5=0,0,POWER(1+J$5,$C28-$C$10)))),J$6,(IF(J$7&gt;(J$3+J$4*('Alternative Data'!E26)+J$10*(IF(J$5=0,0,POWER(1+J$5,$C28-$C$10)))),J$7,(J$3+J$4*('Alternative Data'!E26)+J$10*(IF(J$5=0,0,POWER(1+J$5,$C28-$C$10)))))))</f>
        <v>0.028999999999999998</v>
      </c>
      <c r="K27" s="20">
        <f>IF(K$6&lt;(K$3+K$4*('Alternative Data'!F26)+K$10*(IF(K$5=0,0,POWER(1+K$5,$C28-$C$10)))),K$6,(IF(K$7&gt;(K$3+K$4*('Alternative Data'!F26)+K$10*(IF(K$5=0,0,POWER(1+K$5,$C28-$C$10)))),K$7,(K$3+K$4*('Alternative Data'!F26)+K$10*(IF(K$5=0,0,POWER(1+K$5,$C28-$C$10)))))))</f>
        <v>0.091</v>
      </c>
      <c r="L27" s="631">
        <f t="shared" si="6"/>
        <v>0.03033333333333333</v>
      </c>
      <c r="M27" s="635">
        <f>'Alternative Data'!A26</f>
        <v>2030</v>
      </c>
      <c r="N27" s="648">
        <f t="shared" si="2"/>
        <v>35300</v>
      </c>
      <c r="O27" s="649">
        <f t="shared" si="3"/>
        <v>0.051</v>
      </c>
      <c r="P27" s="640">
        <f t="shared" si="4"/>
        <v>1.0541048158640227</v>
      </c>
      <c r="Q27" s="24">
        <f t="shared" si="0"/>
        <v>0.273</v>
      </c>
      <c r="R27" s="19">
        <f t="shared" si="1"/>
        <v>-0.092</v>
      </c>
      <c r="S27" s="221">
        <f t="shared" si="5"/>
        <v>0.06066666666666667</v>
      </c>
      <c r="T27" s="81"/>
      <c r="U27"/>
      <c r="V27"/>
      <c r="W27"/>
      <c r="X27"/>
      <c r="Y27"/>
      <c r="Z27"/>
      <c r="AA27"/>
    </row>
    <row r="28" spans="1:27" ht="18" customHeight="1">
      <c r="A28"/>
      <c r="B28" s="191"/>
      <c r="C28" s="41">
        <f>'Alternative Data'!A27</f>
        <v>2031</v>
      </c>
      <c r="D28" s="331">
        <f>IF(D$6&lt;(D$3+D$4*('Alternative Data'!P27)+D$10*(IF(D$5=0,0,POWER(1+D$5,$C29-$C$10)))),D$6,(IF(D$7&gt;(D$3+D$4*('Alternative Data'!P27)+D$10*(IF(D$5=0,0,POWER(1+D$5,$C29-$C$10)))),D$7,(D$3+D$4*('Alternative Data'!P27)+D$10*(IF(D$5=0,0,POWER(1+D$5,$C29-$C$10)))))))</f>
        <v>25700</v>
      </c>
      <c r="E28" s="332">
        <f>IF(E$6&lt;(E$3+E$4*('Alternative Data'!R27)+E$10*(IF(E$5=0,0,POWER(1+E$5,$C29-$C$10)))),E$6,(IF(E$7&gt;(E$3+E$4*('Alternative Data'!R27)+E$10*(IF(E$5=0,0,POWER(1+E$5,$C29-$C$10)))),E$7,(E$3+E$4*('Alternative Data'!R27)+E$10*(IF(E$5=0,0,POWER(1+E$5,$C29-$C$10)))))))</f>
        <v>1.4357976653696498</v>
      </c>
      <c r="F28" s="294">
        <f>(IF(F$6&lt;(F$3+F$4*('Alternative Data'!T27)+F$10*(IF(F$5=0,0,POWER(1+F$5,$C28-$C$10)))),F$6,(IF(F$7&gt;(F$3+F$4*('Alternative Data'!T27)+F$10*(IF(F$5=0,0,POWER(1+F$5,$C28-$C$10)))),F$7,(F$3+F$4*('Alternative Data'!T27)+F$10*(IF(F$5=0,0,POWER(1+F$5,$C28-$C$10))))))))</f>
        <v>0.053785353618692446</v>
      </c>
      <c r="G28" s="20">
        <f>IF(G$6&lt;(G$3+G$4*('Alternative Data'!B27)+G$10*(IF(G$5=0,0,POWER(1+G$5,$C29-$C$10)))),G$6,(IF(G$7&gt;(G$3+G$4*('Alternative Data'!B27)+G$10*(IF(G$5=0,0,POWER(1+G$5,$C29-$C$10)))),G$7,(G$3+G$4*('Alternative Data'!B27)+G$10*(IF(G$5=0,0,POWER(1+G$5,$C29-$C$10)))))))</f>
        <v>0.18100000000000002</v>
      </c>
      <c r="H28" s="20">
        <f>IF(H$6&lt;(H$3+H$4*('Alternative Data'!C27)+H$10*(IF(H$5=0,0,POWER(1+H$5,$C29-$C$10)))),H$6,(IF(H$7&gt;(H$3+H$4*('Alternative Data'!C27)+H$10*(IF(H$5=0,0,POWER(1+H$5,$C29-$C$10)))),H$7,(H$3+H$4*('Alternative Data'!C27)+H$10*(IF(H$5=0,0,POWER(1+H$5,$C29-$C$10)))))))</f>
        <v>0.061</v>
      </c>
      <c r="I28" s="20">
        <f>IF(I$6&lt;(I$3+I$4*('Alternative Data'!D27)+I$10*(IF(I$5=0,0,POWER(1+I$5,$C29-$C$10)))),I$6,(IF(I$7&gt;(I$3+I$4*('Alternative Data'!D27)+I$10*(IF(I$5=0,0,POWER(1+I$5,$C29-$C$10)))),I$7,(I$3+I$4*('Alternative Data'!D27)+I$10*(IF(I$5=0,0,POWER(1+I$5,$C29-$C$10)))))))</f>
        <v>0.043</v>
      </c>
      <c r="J28" s="20">
        <f>IF(J$6&lt;(J$3+J$4*('Alternative Data'!E27)+J$10*(IF(J$5=0,0,POWER(1+J$5,$C29-$C$10)))),J$6,(IF(J$7&gt;(J$3+J$4*('Alternative Data'!E27)+J$10*(IF(J$5=0,0,POWER(1+J$5,$C29-$C$10)))),J$7,(J$3+J$4*('Alternative Data'!E27)+J$10*(IF(J$5=0,0,POWER(1+J$5,$C29-$C$10)))))))</f>
        <v>0.03</v>
      </c>
      <c r="K28" s="20">
        <f>IF(K$6&lt;(K$3+K$4*('Alternative Data'!F27)+K$10*(IF(K$5=0,0,POWER(1+K$5,$C29-$C$10)))),K$6,(IF(K$7&gt;(K$3+K$4*('Alternative Data'!F27)+K$10*(IF(K$5=0,0,POWER(1+K$5,$C29-$C$10)))),K$7,(K$3+K$4*('Alternative Data'!F27)+K$10*(IF(K$5=0,0,POWER(1+K$5,$C29-$C$10)))))))</f>
        <v>0.09300000000000001</v>
      </c>
      <c r="L28" s="631">
        <f t="shared" si="6"/>
        <v>0.031000000000000003</v>
      </c>
      <c r="M28" s="635">
        <f>'Alternative Data'!A27</f>
        <v>2031</v>
      </c>
      <c r="N28" s="648">
        <f t="shared" si="2"/>
        <v>36900</v>
      </c>
      <c r="O28" s="649">
        <f t="shared" si="3"/>
        <v>0.053</v>
      </c>
      <c r="P28" s="640">
        <f t="shared" si="4"/>
        <v>1.1073983739837399</v>
      </c>
      <c r="Q28" s="24">
        <f t="shared" si="0"/>
        <v>0.28</v>
      </c>
      <c r="R28" s="19">
        <f t="shared" si="1"/>
        <v>-0.099</v>
      </c>
      <c r="S28" s="221">
        <f t="shared" si="5"/>
        <v>0.06200000000000001</v>
      </c>
      <c r="T28" s="81"/>
      <c r="U28"/>
      <c r="V28"/>
      <c r="W28"/>
      <c r="X28"/>
      <c r="Y28"/>
      <c r="Z28"/>
      <c r="AA28"/>
    </row>
    <row r="29" spans="1:27" ht="18" customHeight="1">
      <c r="A29"/>
      <c r="B29" s="191"/>
      <c r="C29" s="41">
        <f>'Alternative Data'!A28</f>
        <v>2032</v>
      </c>
      <c r="D29" s="331">
        <f>IF(D$6&lt;(D$3+D$4*('Alternative Data'!P28)+D$10*(IF(D$5=0,0,POWER(1+D$5,$C30-$C$10)))),D$6,(IF(D$7&gt;(D$3+D$4*('Alternative Data'!P28)+D$10*(IF(D$5=0,0,POWER(1+D$5,$C30-$C$10)))),D$7,(D$3+D$4*('Alternative Data'!P28)+D$10*(IF(D$5=0,0,POWER(1+D$5,$C30-$C$10)))))))</f>
        <v>26200</v>
      </c>
      <c r="E29" s="332">
        <f>IF(E$6&lt;(E$3+E$4*('Alternative Data'!R28)+E$10*(IF(E$5=0,0,POWER(1+E$5,$C30-$C$10)))),E$6,(IF(E$7&gt;(E$3+E$4*('Alternative Data'!R28)+E$10*(IF(E$5=0,0,POWER(1+E$5,$C30-$C$10)))),E$7,(E$3+E$4*('Alternative Data'!R28)+E$10*(IF(E$5=0,0,POWER(1+E$5,$C30-$C$10)))))))</f>
        <v>1.465648854961832</v>
      </c>
      <c r="F29" s="294">
        <f>(IF(F$6&lt;(F$3+F$4*('Alternative Data'!T28)+F$10*(IF(F$5=0,0,POWER(1+F$5,$C29-$C$10)))),F$6,(IF(F$7&gt;(F$3+F$4*('Alternative Data'!T28)+F$10*(IF(F$5=0,0,POWER(1+F$5,$C29-$C$10)))),F$7,(F$3+F$4*('Alternative Data'!T28)+F$10*(IF(F$5=0,0,POWER(1+F$5,$C29-$C$10))))))))</f>
        <v>0.053838873950337235</v>
      </c>
      <c r="G29" s="20">
        <f>IF(G$6&lt;(G$3+G$4*('Alternative Data'!B28)+G$10*(IF(G$5=0,0,POWER(1+G$5,$C30-$C$10)))),G$6,(IF(G$7&gt;(G$3+G$4*('Alternative Data'!B28)+G$10*(IF(G$5=0,0,POWER(1+G$5,$C30-$C$10)))),G$7,(G$3+G$4*('Alternative Data'!B28)+G$10*(IF(G$5=0,0,POWER(1+G$5,$C30-$C$10)))))))</f>
        <v>0.18100000000000002</v>
      </c>
      <c r="H29" s="20">
        <f>IF(H$6&lt;(H$3+H$4*('Alternative Data'!C28)+H$10*(IF(H$5=0,0,POWER(1+H$5,$C30-$C$10)))),H$6,(IF(H$7&gt;(H$3+H$4*('Alternative Data'!C28)+H$10*(IF(H$5=0,0,POWER(1+H$5,$C30-$C$10)))),H$7,(H$3+H$4*('Alternative Data'!C28)+H$10*(IF(H$5=0,0,POWER(1+H$5,$C30-$C$10)))))))</f>
        <v>0.061</v>
      </c>
      <c r="I29" s="20">
        <f>IF(I$6&lt;(I$3+I$4*('Alternative Data'!D28)+I$10*(IF(I$5=0,0,POWER(1+I$5,$C30-$C$10)))),I$6,(IF(I$7&gt;(I$3+I$4*('Alternative Data'!D28)+I$10*(IF(I$5=0,0,POWER(1+I$5,$C30-$C$10)))),I$7,(I$3+I$4*('Alternative Data'!D28)+I$10*(IF(I$5=0,0,POWER(1+I$5,$C30-$C$10)))))))</f>
        <v>0.044000000000000004</v>
      </c>
      <c r="J29" s="20">
        <f>IF(J$6&lt;(J$3+J$4*('Alternative Data'!E28)+J$10*(IF(J$5=0,0,POWER(1+J$5,$C30-$C$10)))),J$6,(IF(J$7&gt;(J$3+J$4*('Alternative Data'!E28)+J$10*(IF(J$5=0,0,POWER(1+J$5,$C30-$C$10)))),J$7,(J$3+J$4*('Alternative Data'!E28)+J$10*(IF(J$5=0,0,POWER(1+J$5,$C30-$C$10)))))))</f>
        <v>0.03</v>
      </c>
      <c r="K29" s="20">
        <f>IF(K$6&lt;(K$3+K$4*('Alternative Data'!F28)+K$10*(IF(K$5=0,0,POWER(1+K$5,$C30-$C$10)))),K$6,(IF(K$7&gt;(K$3+K$4*('Alternative Data'!F28)+K$10*(IF(K$5=0,0,POWER(1+K$5,$C30-$C$10)))),K$7,(K$3+K$4*('Alternative Data'!F28)+K$10*(IF(K$5=0,0,POWER(1+K$5,$C30-$C$10)))))))</f>
        <v>0.094</v>
      </c>
      <c r="L29" s="631">
        <f t="shared" si="6"/>
        <v>0.03133333333333333</v>
      </c>
      <c r="M29" s="635">
        <f>'Alternative Data'!A28</f>
        <v>2032</v>
      </c>
      <c r="N29" s="648">
        <f t="shared" si="2"/>
        <v>38400</v>
      </c>
      <c r="O29" s="649">
        <f t="shared" si="3"/>
        <v>0.05599999999999999</v>
      </c>
      <c r="P29" s="640">
        <f t="shared" si="4"/>
        <v>1.168140625</v>
      </c>
      <c r="Q29" s="24">
        <f t="shared" si="0"/>
        <v>0.285</v>
      </c>
      <c r="R29" s="19">
        <f t="shared" si="1"/>
        <v>-0.10399999999999995</v>
      </c>
      <c r="S29" s="221">
        <f t="shared" si="5"/>
        <v>0.06266666666666668</v>
      </c>
      <c r="T29" s="81"/>
      <c r="U29"/>
      <c r="V29"/>
      <c r="W29"/>
      <c r="X29"/>
      <c r="Y29"/>
      <c r="Z29"/>
      <c r="AA29"/>
    </row>
    <row r="30" spans="1:27" ht="18" customHeight="1">
      <c r="A30"/>
      <c r="B30" s="191"/>
      <c r="C30" s="41">
        <f>'Alternative Data'!A29</f>
        <v>2033</v>
      </c>
      <c r="D30" s="331">
        <f>IF(D$6&lt;(D$3+D$4*('Alternative Data'!P29)+D$10*(IF(D$5=0,0,POWER(1+D$5,$C31-$C$10)))),D$6,(IF(D$7&gt;(D$3+D$4*('Alternative Data'!P29)+D$10*(IF(D$5=0,0,POWER(1+D$5,$C31-$C$10)))),D$7,(D$3+D$4*('Alternative Data'!P29)+D$10*(IF(D$5=0,0,POWER(1+D$5,$C31-$C$10)))))))</f>
        <v>26700</v>
      </c>
      <c r="E30" s="332">
        <f>IF(E$6&lt;(E$3+E$4*('Alternative Data'!R29)+E$10*(IF(E$5=0,0,POWER(1+E$5,$C31-$C$10)))),E$6,(IF(E$7&gt;(E$3+E$4*('Alternative Data'!R29)+E$10*(IF(E$5=0,0,POWER(1+E$5,$C31-$C$10)))),E$7,(E$3+E$4*('Alternative Data'!R29)+E$10*(IF(E$5=0,0,POWER(1+E$5,$C31-$C$10)))))))</f>
        <v>1.5018726591760299</v>
      </c>
      <c r="F30" s="294">
        <f>(IF(F$6&lt;(F$3+F$4*('Alternative Data'!T29)+F$10*(IF(F$5=0,0,POWER(1+F$5,$C30-$C$10)))),F$6,(IF(F$7&gt;(F$3+F$4*('Alternative Data'!T29)+F$10*(IF(F$5=0,0,POWER(1+F$5,$C30-$C$10)))),F$7,(F$3+F$4*('Alternative Data'!T29)+F$10*(IF(F$5=0,0,POWER(1+F$5,$C30-$C$10))))))))</f>
        <v>0.0540234438775219</v>
      </c>
      <c r="G30" s="20">
        <f>IF(G$6&lt;(G$3+G$4*('Alternative Data'!B29)+G$10*(IF(G$5=0,0,POWER(1+G$5,$C31-$C$10)))),G$6,(IF(G$7&gt;(G$3+G$4*('Alternative Data'!B29)+G$10*(IF(G$5=0,0,POWER(1+G$5,$C31-$C$10)))),G$7,(G$3+G$4*('Alternative Data'!B29)+G$10*(IF(G$5=0,0,POWER(1+G$5,$C31-$C$10)))))))</f>
        <v>0.18100000000000002</v>
      </c>
      <c r="H30" s="20">
        <f>IF(H$6&lt;(H$3+H$4*('Alternative Data'!C29)+H$10*(IF(H$5=0,0,POWER(1+H$5,$C31-$C$10)))),H$6,(IF(H$7&gt;(H$3+H$4*('Alternative Data'!C29)+H$10*(IF(H$5=0,0,POWER(1+H$5,$C31-$C$10)))),H$7,(H$3+H$4*('Alternative Data'!C29)+H$10*(IF(H$5=0,0,POWER(1+H$5,$C31-$C$10)))))))</f>
        <v>0.062</v>
      </c>
      <c r="I30" s="20">
        <f>IF(I$6&lt;(I$3+I$4*('Alternative Data'!D29)+I$10*(IF(I$5=0,0,POWER(1+I$5,$C31-$C$10)))),I$6,(IF(I$7&gt;(I$3+I$4*('Alternative Data'!D29)+I$10*(IF(I$5=0,0,POWER(1+I$5,$C31-$C$10)))),I$7,(I$3+I$4*('Alternative Data'!D29)+I$10*(IF(I$5=0,0,POWER(1+I$5,$C31-$C$10)))))))</f>
        <v>0.046</v>
      </c>
      <c r="J30" s="20">
        <f>IF(J$6&lt;(J$3+J$4*('Alternative Data'!E29)+J$10*(IF(J$5=0,0,POWER(1+J$5,$C31-$C$10)))),J$6,(IF(J$7&gt;(J$3+J$4*('Alternative Data'!E29)+J$10*(IF(J$5=0,0,POWER(1+J$5,$C31-$C$10)))),J$7,(J$3+J$4*('Alternative Data'!E29)+J$10*(IF(J$5=0,0,POWER(1+J$5,$C31-$C$10)))))))</f>
        <v>0.03</v>
      </c>
      <c r="K30" s="20">
        <f>IF(K$6&lt;(K$3+K$4*('Alternative Data'!F29)+K$10*(IF(K$5=0,0,POWER(1+K$5,$C31-$C$10)))),K$6,(IF(K$7&gt;(K$3+K$4*('Alternative Data'!F29)+K$10*(IF(K$5=0,0,POWER(1+K$5,$C31-$C$10)))),K$7,(K$3+K$4*('Alternative Data'!F29)+K$10*(IF(K$5=0,0,POWER(1+K$5,$C31-$C$10)))))))</f>
        <v>0.096</v>
      </c>
      <c r="L30" s="631">
        <f t="shared" si="6"/>
        <v>0.032</v>
      </c>
      <c r="M30" s="635">
        <f>'Alternative Data'!A29</f>
        <v>2033</v>
      </c>
      <c r="N30" s="648">
        <f t="shared" si="2"/>
        <v>40100</v>
      </c>
      <c r="O30" s="649">
        <f t="shared" si="3"/>
        <v>0.059000000000000004</v>
      </c>
      <c r="P30" s="640">
        <f t="shared" si="4"/>
        <v>1.2306184538653366</v>
      </c>
      <c r="Q30" s="24">
        <f t="shared" si="0"/>
        <v>0.29300000000000004</v>
      </c>
      <c r="R30" s="19">
        <f t="shared" si="1"/>
        <v>-0.11200000000000002</v>
      </c>
      <c r="S30" s="221">
        <f t="shared" si="5"/>
        <v>0.064</v>
      </c>
      <c r="T30" s="81"/>
      <c r="U30"/>
      <c r="V30"/>
      <c r="W30"/>
      <c r="X30"/>
      <c r="Y30"/>
      <c r="Z30"/>
      <c r="AA30"/>
    </row>
    <row r="31" spans="1:27" ht="18" customHeight="1">
      <c r="A31"/>
      <c r="B31" s="191"/>
      <c r="C31" s="41">
        <f>'Alternative Data'!A30</f>
        <v>2034</v>
      </c>
      <c r="D31" s="331">
        <f>IF(D$6&lt;(D$3+D$4*('Alternative Data'!P30)+D$10*(IF(D$5=0,0,POWER(1+D$5,$C32-$C$10)))),D$6,(IF(D$7&gt;(D$3+D$4*('Alternative Data'!P30)+D$10*(IF(D$5=0,0,POWER(1+D$5,$C32-$C$10)))),D$7,(D$3+D$4*('Alternative Data'!P30)+D$10*(IF(D$5=0,0,POWER(1+D$5,$C32-$C$10)))))))</f>
        <v>27300</v>
      </c>
      <c r="E31" s="332">
        <f>IF(E$6&lt;(E$3+E$4*('Alternative Data'!R30)+E$10*(IF(E$5=0,0,POWER(1+E$5,$C32-$C$10)))),E$6,(IF(E$7&gt;(E$3+E$4*('Alternative Data'!R30)+E$10*(IF(E$5=0,0,POWER(1+E$5,$C32-$C$10)))),E$7,(E$3+E$4*('Alternative Data'!R30)+E$10*(IF(E$5=0,0,POWER(1+E$5,$C32-$C$10)))))))</f>
        <v>1.534798534798535</v>
      </c>
      <c r="F31" s="294">
        <f>(IF(F$6&lt;(F$3+F$4*('Alternative Data'!T30)+F$10*(IF(F$5=0,0,POWER(1+F$5,$C31-$C$10)))),F$6,(IF(F$7&gt;(F$3+F$4*('Alternative Data'!T30)+F$10*(IF(F$5=0,0,POWER(1+F$5,$C31-$C$10)))),F$7,(F$3+F$4*('Alternative Data'!T30)+F$10*(IF(F$5=0,0,POWER(1+F$5,$C31-$C$10))))))))</f>
        <v>0.05390124191963782</v>
      </c>
      <c r="G31" s="20">
        <f>IF(G$6&lt;(G$3+G$4*('Alternative Data'!B30)+G$10*(IF(G$5=0,0,POWER(1+G$5,$C32-$C$10)))),G$6,(IF(G$7&gt;(G$3+G$4*('Alternative Data'!B30)+G$10*(IF(G$5=0,0,POWER(1+G$5,$C32-$C$10)))),G$7,(G$3+G$4*('Alternative Data'!B30)+G$10*(IF(G$5=0,0,POWER(1+G$5,$C32-$C$10)))))))</f>
        <v>0.18100000000000002</v>
      </c>
      <c r="H31" s="20">
        <f>IF(H$6&lt;(H$3+H$4*('Alternative Data'!C30)+H$10*(IF(H$5=0,0,POWER(1+H$5,$C32-$C$10)))),H$6,(IF(H$7&gt;(H$3+H$4*('Alternative Data'!C30)+H$10*(IF(H$5=0,0,POWER(1+H$5,$C32-$C$10)))),H$7,(H$3+H$4*('Alternative Data'!C30)+H$10*(IF(H$5=0,0,POWER(1+H$5,$C32-$C$10)))))))</f>
        <v>0.062</v>
      </c>
      <c r="I31" s="20">
        <f>IF(I$6&lt;(I$3+I$4*('Alternative Data'!D30)+I$10*(IF(I$5=0,0,POWER(1+I$5,$C32-$C$10)))),I$6,(IF(I$7&gt;(I$3+I$4*('Alternative Data'!D30)+I$10*(IF(I$5=0,0,POWER(1+I$5,$C32-$C$10)))),I$7,(I$3+I$4*('Alternative Data'!D30)+I$10*(IF(I$5=0,0,POWER(1+I$5,$C32-$C$10)))))))</f>
        <v>0.047</v>
      </c>
      <c r="J31" s="20">
        <f>IF(J$6&lt;(J$3+J$4*('Alternative Data'!E30)+J$10*(IF(J$5=0,0,POWER(1+J$5,$C32-$C$10)))),J$6,(IF(J$7&gt;(J$3+J$4*('Alternative Data'!E30)+J$10*(IF(J$5=0,0,POWER(1+J$5,$C32-$C$10)))),J$7,(J$3+J$4*('Alternative Data'!E30)+J$10*(IF(J$5=0,0,POWER(1+J$5,$C32-$C$10)))))))</f>
        <v>0.031</v>
      </c>
      <c r="K31" s="20">
        <f>IF(K$6&lt;(K$3+K$4*('Alternative Data'!F30)+K$10*(IF(K$5=0,0,POWER(1+K$5,$C32-$C$10)))),K$6,(IF(K$7&gt;(K$3+K$4*('Alternative Data'!F30)+K$10*(IF(K$5=0,0,POWER(1+K$5,$C32-$C$10)))),K$7,(K$3+K$4*('Alternative Data'!F30)+K$10*(IF(K$5=0,0,POWER(1+K$5,$C32-$C$10)))))))</f>
        <v>0.096</v>
      </c>
      <c r="L31" s="631">
        <f t="shared" si="6"/>
        <v>0.032</v>
      </c>
      <c r="M31" s="635">
        <f>'Alternative Data'!A30</f>
        <v>2034</v>
      </c>
      <c r="N31" s="648">
        <f t="shared" si="2"/>
        <v>41900</v>
      </c>
      <c r="O31" s="649">
        <f t="shared" si="3"/>
        <v>0.062000000000000006</v>
      </c>
      <c r="P31" s="640">
        <f t="shared" si="4"/>
        <v>1.2947517899761336</v>
      </c>
      <c r="Q31" s="24">
        <f t="shared" si="0"/>
        <v>0.29800000000000004</v>
      </c>
      <c r="R31" s="19">
        <f t="shared" si="1"/>
        <v>-0.11700000000000002</v>
      </c>
      <c r="S31" s="221">
        <f t="shared" si="5"/>
        <v>0.064</v>
      </c>
      <c r="T31" s="81"/>
      <c r="U31"/>
      <c r="V31"/>
      <c r="W31"/>
      <c r="X31"/>
      <c r="Y31"/>
      <c r="Z31"/>
      <c r="AA31"/>
    </row>
    <row r="32" spans="1:27" ht="18" customHeight="1">
      <c r="A32"/>
      <c r="B32" s="191"/>
      <c r="C32" s="41">
        <f>'Alternative Data'!A31</f>
        <v>2035</v>
      </c>
      <c r="D32" s="331">
        <f>IF(D$6&lt;(D$3+D$4*('Alternative Data'!P31)+D$10*(IF(D$5=0,0,POWER(1+D$5,$C33-$C$10)))),D$6,(IF(D$7&gt;(D$3+D$4*('Alternative Data'!P31)+D$10*(IF(D$5=0,0,POWER(1+D$5,$C33-$C$10)))),D$7,(D$3+D$4*('Alternative Data'!P31)+D$10*(IF(D$5=0,0,POWER(1+D$5,$C33-$C$10)))))))</f>
        <v>27900</v>
      </c>
      <c r="E32" s="332">
        <f>IF(E$6&lt;(E$3+E$4*('Alternative Data'!R31)+E$10*(IF(E$5=0,0,POWER(1+E$5,$C33-$C$10)))),E$6,(IF(E$7&gt;(E$3+E$4*('Alternative Data'!R31)+E$10*(IF(E$5=0,0,POWER(1+E$5,$C33-$C$10)))),E$7,(E$3+E$4*('Alternative Data'!R31)+E$10*(IF(E$5=0,0,POWER(1+E$5,$C33-$C$10)))))))</f>
        <v>1.5663082437275986</v>
      </c>
      <c r="F32" s="294">
        <f>(IF(F$6&lt;(F$3+F$4*('Alternative Data'!T31)+F$10*(IF(F$5=0,0,POWER(1+F$5,$C32-$C$10)))),F$6,(IF(F$7&gt;(F$3+F$4*('Alternative Data'!T31)+F$10*(IF(F$5=0,0,POWER(1+F$5,$C32-$C$10)))),F$7,(F$3+F$4*('Alternative Data'!T31)+F$10*(IF(F$5=0,0,POWER(1+F$5,$C32-$C$10))))))))</f>
        <v>0.05356755584471915</v>
      </c>
      <c r="G32" s="20">
        <f>IF(G$6&lt;(G$3+G$4*('Alternative Data'!B31)+G$10*(IF(G$5=0,0,POWER(1+G$5,$C33-$C$10)))),G$6,(IF(G$7&gt;(G$3+G$4*('Alternative Data'!B31)+G$10*(IF(G$5=0,0,POWER(1+G$5,$C33-$C$10)))),G$7,(G$3+G$4*('Alternative Data'!B31)+G$10*(IF(G$5=0,0,POWER(1+G$5,$C33-$C$10)))))))</f>
        <v>0.18100000000000002</v>
      </c>
      <c r="H32" s="20">
        <f>IF(H$6&lt;(H$3+H$4*('Alternative Data'!C31)+H$10*(IF(H$5=0,0,POWER(1+H$5,$C33-$C$10)))),H$6,(IF(H$7&gt;(H$3+H$4*('Alternative Data'!C31)+H$10*(IF(H$5=0,0,POWER(1+H$5,$C33-$C$10)))),H$7,(H$3+H$4*('Alternative Data'!C31)+H$10*(IF(H$5=0,0,POWER(1+H$5,$C33-$C$10)))))))</f>
        <v>0.062</v>
      </c>
      <c r="I32" s="20">
        <f>IF(I$6&lt;(I$3+I$4*('Alternative Data'!D31)+I$10*(IF(I$5=0,0,POWER(1+I$5,$C33-$C$10)))),I$6,(IF(I$7&gt;(I$3+I$4*('Alternative Data'!D31)+I$10*(IF(I$5=0,0,POWER(1+I$5,$C33-$C$10)))),I$7,(I$3+I$4*('Alternative Data'!D31)+I$10*(IF(I$5=0,0,POWER(1+I$5,$C33-$C$10)))))))</f>
        <v>0.048</v>
      </c>
      <c r="J32" s="20">
        <f>IF(J$6&lt;(J$3+J$4*('Alternative Data'!E31)+J$10*(IF(J$5=0,0,POWER(1+J$5,$C33-$C$10)))),J$6,(IF(J$7&gt;(J$3+J$4*('Alternative Data'!E31)+J$10*(IF(J$5=0,0,POWER(1+J$5,$C33-$C$10)))),J$7,(J$3+J$4*('Alternative Data'!E31)+J$10*(IF(J$5=0,0,POWER(1+J$5,$C33-$C$10)))))))</f>
        <v>0.031</v>
      </c>
      <c r="K32" s="20">
        <f>IF(K$6&lt;(K$3+K$4*('Alternative Data'!F31)+K$10*(IF(K$5=0,0,POWER(1+K$5,$C33-$C$10)))),K$6,(IF(K$7&gt;(K$3+K$4*('Alternative Data'!F31)+K$10*(IF(K$5=0,0,POWER(1+K$5,$C33-$C$10)))),K$7,(K$3+K$4*('Alternative Data'!F31)+K$10*(IF(K$5=0,0,POWER(1+K$5,$C33-$C$10)))))))</f>
        <v>0.096</v>
      </c>
      <c r="L32" s="631">
        <f t="shared" si="6"/>
        <v>0.032</v>
      </c>
      <c r="M32" s="635">
        <f>'Alternative Data'!A31</f>
        <v>2035</v>
      </c>
      <c r="N32" s="648">
        <f t="shared" si="2"/>
        <v>43700</v>
      </c>
      <c r="O32" s="649">
        <f t="shared" si="3"/>
        <v>0.065</v>
      </c>
      <c r="P32" s="640">
        <f t="shared" si="4"/>
        <v>1.362421052631579</v>
      </c>
      <c r="Q32" s="24">
        <f t="shared" si="0"/>
        <v>0.30200000000000005</v>
      </c>
      <c r="R32" s="19">
        <f t="shared" si="1"/>
        <v>-0.12100000000000002</v>
      </c>
      <c r="S32" s="221">
        <f t="shared" si="5"/>
        <v>0.064</v>
      </c>
      <c r="T32" s="81"/>
      <c r="U32"/>
      <c r="V32"/>
      <c r="W32"/>
      <c r="X32"/>
      <c r="Y32"/>
      <c r="Z32"/>
      <c r="AA32"/>
    </row>
    <row r="33" spans="1:27" ht="18" customHeight="1">
      <c r="A33"/>
      <c r="B33" s="191"/>
      <c r="C33" s="41">
        <f>'Alternative Data'!A32</f>
        <v>2036</v>
      </c>
      <c r="D33" s="331">
        <f>IF(D$6&lt;(D$3+D$4*('Alternative Data'!P32)+D$10*(IF(D$5=0,0,POWER(1+D$5,$C34-$C$10)))),D$6,(IF(D$7&gt;(D$3+D$4*('Alternative Data'!P32)+D$10*(IF(D$5=0,0,POWER(1+D$5,$C34-$C$10)))),D$7,(D$3+D$4*('Alternative Data'!P32)+D$10*(IF(D$5=0,0,POWER(1+D$5,$C34-$C$10)))))))</f>
        <v>28500</v>
      </c>
      <c r="E33" s="332">
        <f>IF(E$6&lt;(E$3+E$4*('Alternative Data'!R32)+E$10*(IF(E$5=0,0,POWER(1+E$5,$C34-$C$10)))),E$6,(IF(E$7&gt;(E$3+E$4*('Alternative Data'!R32)+E$10*(IF(E$5=0,0,POWER(1+E$5,$C34-$C$10)))),E$7,(E$3+E$4*('Alternative Data'!R32)+E$10*(IF(E$5=0,0,POWER(1+E$5,$C34-$C$10)))))))</f>
        <v>1.6</v>
      </c>
      <c r="F33" s="294">
        <f>(IF(F$6&lt;(F$3+F$4*('Alternative Data'!T32)+F$10*(IF(F$5=0,0,POWER(1+F$5,$C33-$C$10)))),F$6,(IF(F$7&gt;(F$3+F$4*('Alternative Data'!T32)+F$10*(IF(F$5=0,0,POWER(1+F$5,$C33-$C$10)))),F$7,(F$3+F$4*('Alternative Data'!T32)+F$10*(IF(F$5=0,0,POWER(1+F$5,$C33-$C$10))))))))</f>
        <v>0.0540687303883999</v>
      </c>
      <c r="G33" s="20">
        <f>IF(G$6&lt;(G$3+G$4*('Alternative Data'!B32)+G$10*(IF(G$5=0,0,POWER(1+G$5,$C34-$C$10)))),G$6,(IF(G$7&gt;(G$3+G$4*('Alternative Data'!B32)+G$10*(IF(G$5=0,0,POWER(1+G$5,$C34-$C$10)))),G$7,(G$3+G$4*('Alternative Data'!B32)+G$10*(IF(G$5=0,0,POWER(1+G$5,$C34-$C$10)))))))</f>
        <v>0.18100000000000002</v>
      </c>
      <c r="H33" s="20">
        <f>IF(H$6&lt;(H$3+H$4*('Alternative Data'!C32)+H$10*(IF(H$5=0,0,POWER(1+H$5,$C34-$C$10)))),H$6,(IF(H$7&gt;(H$3+H$4*('Alternative Data'!C32)+H$10*(IF(H$5=0,0,POWER(1+H$5,$C34-$C$10)))),H$7,(H$3+H$4*('Alternative Data'!C32)+H$10*(IF(H$5=0,0,POWER(1+H$5,$C34-$C$10)))))))</f>
        <v>0.063</v>
      </c>
      <c r="I33" s="20">
        <f>IF(I$6&lt;(I$3+I$4*('Alternative Data'!D32)+I$10*(IF(I$5=0,0,POWER(1+I$5,$C34-$C$10)))),I$6,(IF(I$7&gt;(I$3+I$4*('Alternative Data'!D32)+I$10*(IF(I$5=0,0,POWER(1+I$5,$C34-$C$10)))),I$7,(I$3+I$4*('Alternative Data'!D32)+I$10*(IF(I$5=0,0,POWER(1+I$5,$C34-$C$10)))))))</f>
        <v>0.049</v>
      </c>
      <c r="J33" s="20">
        <f>IF(J$6&lt;(J$3+J$4*('Alternative Data'!E32)+J$10*(IF(J$5=0,0,POWER(1+J$5,$C34-$C$10)))),J$6,(IF(J$7&gt;(J$3+J$4*('Alternative Data'!E32)+J$10*(IF(J$5=0,0,POWER(1+J$5,$C34-$C$10)))),J$7,(J$3+J$4*('Alternative Data'!E32)+J$10*(IF(J$5=0,0,POWER(1+J$5,$C34-$C$10)))))))</f>
        <v>0.032</v>
      </c>
      <c r="K33" s="20">
        <f>IF(K$6&lt;(K$3+K$4*('Alternative Data'!F32)+K$10*(IF(K$5=0,0,POWER(1+K$5,$C34-$C$10)))),K$6,(IF(K$7&gt;(K$3+K$4*('Alternative Data'!F32)+K$10*(IF(K$5=0,0,POWER(1+K$5,$C34-$C$10)))),K$7,(K$3+K$4*('Alternative Data'!F32)+K$10*(IF(K$5=0,0,POWER(1+K$5,$C34-$C$10)))))))</f>
        <v>0.096</v>
      </c>
      <c r="L33" s="631">
        <f t="shared" si="6"/>
        <v>0.032</v>
      </c>
      <c r="M33" s="635">
        <f>'Alternative Data'!A32</f>
        <v>2036</v>
      </c>
      <c r="N33" s="648">
        <f t="shared" si="2"/>
        <v>45600</v>
      </c>
      <c r="O33" s="649">
        <f t="shared" si="3"/>
        <v>0.069</v>
      </c>
      <c r="P33" s="640">
        <f t="shared" si="4"/>
        <v>1.43365350877193</v>
      </c>
      <c r="Q33" s="24">
        <f t="shared" si="0"/>
        <v>0.30900000000000005</v>
      </c>
      <c r="R33" s="19">
        <f t="shared" si="1"/>
        <v>-0.12800000000000003</v>
      </c>
      <c r="S33" s="221">
        <f t="shared" si="5"/>
        <v>0.064</v>
      </c>
      <c r="T33" s="81"/>
      <c r="U33"/>
      <c r="V33"/>
      <c r="W33"/>
      <c r="X33"/>
      <c r="Y33"/>
      <c r="Z33"/>
      <c r="AA33"/>
    </row>
    <row r="34" spans="1:27" ht="18" customHeight="1" thickBot="1">
      <c r="A34"/>
      <c r="B34" s="191"/>
      <c r="C34" s="44">
        <f>'Alternative Data'!A33</f>
        <v>2037</v>
      </c>
      <c r="D34" s="342">
        <f>IF(D$6&lt;(D$3+D$4*('Alternative Data'!P33)+D$10*(IF(D$5=0,0,POWER(1+D$5,$C35-$C$10)))),D$6,(IF(D$7&gt;(D$3+D$4*('Alternative Data'!P33)+D$10*(IF(D$5=0,0,POWER(1+D$5,$C35-$C$10)))),D$7,(D$3+D$4*('Alternative Data'!P33)+D$10*(IF(D$5=0,0,POWER(1+D$5,$C35-$C$10)))))))</f>
        <v>29100</v>
      </c>
      <c r="E34" s="334">
        <f>IF(E$6&lt;(E$3+E$4*('Alternative Data'!R33)+E$10*(IF(E$5=0,0,POWER(1+E$5,$C35-$C$10)))),E$6,(IF(E$7&gt;(E$3+E$4*('Alternative Data'!R33)+E$10*(IF(E$5=0,0,POWER(1+E$5,$C35-$C$10)))),E$7,(E$3+E$4*('Alternative Data'!R33)+E$10*(IF(E$5=0,0,POWER(1+E$5,$C35-$C$10)))))))</f>
        <v>1.6357388316151202</v>
      </c>
      <c r="F34" s="295">
        <f>(IF(F$6&lt;(F$3+F$4*('Alternative Data'!T33)+F$10*(IF(F$5=0,0,POWER(1+F$5,$C34-$C$10)))),F$6,(IF(F$7&gt;(F$3+F$4*('Alternative Data'!T33)+F$10*(IF(F$5=0,0,POWER(1+F$5,$C34-$C$10)))),F$7,(F$3+F$4*('Alternative Data'!T33)+F$10*(IF(F$5=0,0,POWER(1+F$5,$C34-$C$10))))))))</f>
        <v>0.05357477833497992</v>
      </c>
      <c r="G34" s="27">
        <f>IF(G$6&lt;(G$3+G$4*('Alternative Data'!B33)+G$10*(IF(G$5=0,0,POWER(1+G$5,$C35-$C$10)))),G$6,(IF(G$7&gt;(G$3+G$4*('Alternative Data'!B33)+G$10*(IF(G$5=0,0,POWER(1+G$5,$C35-$C$10)))),G$7,(G$3+G$4*('Alternative Data'!B33)+G$10*(IF(G$5=0,0,POWER(1+G$5,$C35-$C$10)))))))</f>
        <v>0.18100000000000002</v>
      </c>
      <c r="H34" s="27">
        <f>IF(H$6&lt;(H$3+H$4*('Alternative Data'!C33)+H$10*(IF(H$5=0,0,POWER(1+H$5,$C35-$C$10)))),H$6,(IF(H$7&gt;(H$3+H$4*('Alternative Data'!C33)+H$10*(IF(H$5=0,0,POWER(1+H$5,$C35-$C$10)))),H$7,(H$3+H$4*('Alternative Data'!C33)+H$10*(IF(H$5=0,0,POWER(1+H$5,$C35-$C$10)))))))</f>
        <v>0.062</v>
      </c>
      <c r="I34" s="27">
        <f>IF(I$6&lt;(I$3+I$4*('Alternative Data'!D33)+I$10*(IF(I$5=0,0,POWER(1+I$5,$C35-$C$10)))),I$6,(IF(I$7&gt;(I$3+I$4*('Alternative Data'!D33)+I$10*(IF(I$5=0,0,POWER(1+I$5,$C35-$C$10)))),I$7,(I$3+I$4*('Alternative Data'!D33)+I$10*(IF(I$5=0,0,POWER(1+I$5,$C35-$C$10)))))))</f>
        <v>0.05</v>
      </c>
      <c r="J34" s="27">
        <f>IF(J$6&lt;(J$3+J$4*('Alternative Data'!E33)+J$10*(IF(J$5=0,0,POWER(1+J$5,$C35-$C$10)))),J$6,(IF(J$7&gt;(J$3+J$4*('Alternative Data'!E33)+J$10*(IF(J$5=0,0,POWER(1+J$5,$C35-$C$10)))),J$7,(J$3+J$4*('Alternative Data'!E33)+J$10*(IF(J$5=0,0,POWER(1+J$5,$C35-$C$10)))))))</f>
        <v>0.032</v>
      </c>
      <c r="K34" s="27">
        <f>IF(K$6&lt;(K$3+K$4*('Alternative Data'!F33)+K$10*(IF(K$5=0,0,POWER(1+K$5,$C35-$C$10)))),K$6,(IF(K$7&gt;(K$3+K$4*('Alternative Data'!F33)+K$10*(IF(K$5=0,0,POWER(1+K$5,$C35-$C$10)))),K$7,(K$3+K$4*('Alternative Data'!F33)+K$10*(IF(K$5=0,0,POWER(1+K$5,$C35-$C$10)))))))</f>
        <v>0.096</v>
      </c>
      <c r="L34" s="632">
        <f t="shared" si="6"/>
        <v>0.032</v>
      </c>
      <c r="M34" s="636">
        <f>'Alternative Data'!A33</f>
        <v>2037</v>
      </c>
      <c r="N34" s="648">
        <f t="shared" si="2"/>
        <v>47600</v>
      </c>
      <c r="O34" s="649">
        <f t="shared" si="3"/>
        <v>0.07200000000000001</v>
      </c>
      <c r="P34" s="641">
        <f t="shared" si="4"/>
        <v>1.5044159663865548</v>
      </c>
      <c r="Q34" s="25">
        <f t="shared" si="0"/>
        <v>0.31200000000000006</v>
      </c>
      <c r="R34" s="22">
        <f t="shared" si="1"/>
        <v>-0.13100000000000003</v>
      </c>
      <c r="S34" s="222">
        <f t="shared" si="5"/>
        <v>0.064</v>
      </c>
      <c r="T34" s="81"/>
      <c r="U34"/>
      <c r="V34"/>
      <c r="W34"/>
      <c r="X34"/>
      <c r="Y34"/>
      <c r="Z34"/>
      <c r="AA34"/>
    </row>
    <row r="35" spans="1:27" ht="18" customHeight="1" thickBot="1">
      <c r="A35" s="299"/>
      <c r="B35" s="190"/>
      <c r="C35" s="45">
        <f>'Alternative Data'!A34</f>
        <v>2038</v>
      </c>
      <c r="D35" s="349">
        <f>IF(D$6&lt;(D$3+D$4*('Alternative Data'!P34)+D$10*(IF(D$5=0,0,POWER(1+D$5,$C36-$C$10)))),D$6,(IF(D$7&gt;(D$3+D$4*('Alternative Data'!P34)+D$10*(IF(D$5=0,0,POWER(1+D$5,$C36-$C$10)))),D$7,(D$3+D$4*('Alternative Data'!P34)+D$10*(IF(D$5=0,0,POWER(1+D$5,$C36-$C$10)))))))</f>
        <v>29800</v>
      </c>
      <c r="E35" s="335">
        <f>IF(E$6&lt;(E$3+E$4*('Alternative Data'!R34)+E$10*(IF(E$5=0,0,POWER(1+E$5,$C36-$C$10)))),E$6,(IF(E$7&gt;(E$3+E$4*('Alternative Data'!R34)+E$10*(IF(E$5=0,0,POWER(1+E$5,$C36-$C$10)))),E$7,(E$3+E$4*('Alternative Data'!R34)+E$10*(IF(E$5=0,0,POWER(1+E$5,$C36-$C$10)))))))</f>
        <v>1.674496644295302</v>
      </c>
      <c r="F35" s="296">
        <f>(IF(F$6&lt;(F$3+F$4*('Alternative Data'!T34)+F$10*(IF(F$5=0,0,POWER(1+F$5,$C35-$C$10)))),F$6,(IF(F$7&gt;(F$3+F$4*('Alternative Data'!T34)+F$10*(IF(F$5=0,0,POWER(1+F$5,$C35-$C$10)))),F$7,(F$3+F$4*('Alternative Data'!T34)+F$10*(IF(F$5=0,0,POWER(1+F$5,$C35-$C$10))))))))</f>
        <v>0.05339696739467741</v>
      </c>
      <c r="G35" s="43">
        <f>IF(G$6&lt;(G$3+G$4*('Alternative Data'!B34)+G$10*(IF(G$5=0,0,POWER(1+G$5,$C36-$C$10)))),G$6,(IF(G$7&gt;(G$3+G$4*('Alternative Data'!B34)+G$10*(IF(G$5=0,0,POWER(1+G$5,$C36-$C$10)))),G$7,(G$3+G$4*('Alternative Data'!B34)+G$10*(IF(G$5=0,0,POWER(1+G$5,$C36-$C$10)))))))</f>
        <v>0.18100000000000002</v>
      </c>
      <c r="H35" s="43">
        <f>IF(H$6&lt;(H$3+H$4*('Alternative Data'!C34)+H$10*(IF(H$5=0,0,POWER(1+H$5,$C36-$C$10)))),H$6,(IF(H$7&gt;(H$3+H$4*('Alternative Data'!C34)+H$10*(IF(H$5=0,0,POWER(1+H$5,$C36-$C$10)))),H$7,(H$3+H$4*('Alternative Data'!C34)+H$10*(IF(H$5=0,0,POWER(1+H$5,$C36-$C$10)))))))</f>
        <v>0.062</v>
      </c>
      <c r="I35" s="43">
        <f>IF(I$6&lt;(I$3+I$4*('Alternative Data'!D34)+I$10*(IF(I$5=0,0,POWER(1+I$5,$C36-$C$10)))),I$6,(IF(I$7&gt;(I$3+I$4*('Alternative Data'!D34)+I$10*(IF(I$5=0,0,POWER(1+I$5,$C36-$C$10)))),I$7,(I$3+I$4*('Alternative Data'!D34)+I$10*(IF(I$5=0,0,POWER(1+I$5,$C36-$C$10)))))))</f>
        <v>0.051</v>
      </c>
      <c r="J35" s="43">
        <f>IF(J$6&lt;(J$3+J$4*('Alternative Data'!E34)+J$10*(IF(J$5=0,0,POWER(1+J$5,$C36-$C$10)))),J$6,(IF(J$7&gt;(J$3+J$4*('Alternative Data'!E34)+J$10*(IF(J$5=0,0,POWER(1+J$5,$C36-$C$10)))),J$7,(J$3+J$4*('Alternative Data'!E34)+J$10*(IF(J$5=0,0,POWER(1+J$5,$C36-$C$10)))))))</f>
        <v>0.033</v>
      </c>
      <c r="K35" s="43">
        <f>IF(K$6&lt;(K$3+K$4*('Alternative Data'!F34)+K$10*(IF(K$5=0,0,POWER(1+K$5,$C36-$C$10)))),K$6,(IF(K$7&gt;(K$3+K$4*('Alternative Data'!F34)+K$10*(IF(K$5=0,0,POWER(1+K$5,$C36-$C$10)))),K$7,(K$3+K$4*('Alternative Data'!F34)+K$10*(IF(K$5=0,0,POWER(1+K$5,$C36-$C$10)))))))</f>
        <v>0.096</v>
      </c>
      <c r="L35" s="633">
        <f t="shared" si="6"/>
        <v>0.032</v>
      </c>
      <c r="M35" s="637">
        <f>'Alternative Data'!A34</f>
        <v>2038</v>
      </c>
      <c r="N35" s="650">
        <f t="shared" si="2"/>
        <v>49900</v>
      </c>
      <c r="O35" s="651">
        <f t="shared" si="3"/>
        <v>0.075</v>
      </c>
      <c r="P35" s="642">
        <f t="shared" si="4"/>
        <v>1.5710741482965933</v>
      </c>
      <c r="Q35" s="42">
        <f t="shared" si="0"/>
        <v>0.317</v>
      </c>
      <c r="R35" s="43">
        <f t="shared" si="1"/>
        <v>-0.13599999999999998</v>
      </c>
      <c r="S35" s="68">
        <f t="shared" si="5"/>
        <v>0.064</v>
      </c>
      <c r="T35" s="224"/>
      <c r="U35" s="299"/>
      <c r="V35" s="299"/>
      <c r="W35" s="299"/>
      <c r="X35" s="299"/>
      <c r="Y35" s="299"/>
      <c r="Z35" s="299"/>
      <c r="AA35" s="299"/>
    </row>
    <row r="36" spans="1:27" ht="18" customHeight="1">
      <c r="A36"/>
      <c r="B36" s="191"/>
      <c r="C36" s="91">
        <f>'Alternative Data'!A35</f>
        <v>2039</v>
      </c>
      <c r="D36" s="331">
        <f>IF(D$6&lt;(D$3+D$4*('Alternative Data'!P35)+D$10*(IF(D$5=0,0,POWER(1+D$5,$C37-$C$10)))),D$6,(IF(D$7&gt;(D$3+D$4*('Alternative Data'!P35)+D$10*(IF(D$5=0,0,POWER(1+D$5,$C37-$C$10)))),D$7,(D$3+D$4*('Alternative Data'!P35)+D$10*(IF(D$5=0,0,POWER(1+D$5,$C37-$C$10)))))))</f>
        <v>30500</v>
      </c>
      <c r="E36" s="332">
        <f>IF(E$6&lt;(E$3+E$4*('Alternative Data'!R35)+E$10*(IF(E$5=0,0,POWER(1+E$5,$C37-$C$10)))),E$6,(IF(E$7&gt;(E$3+E$4*('Alternative Data'!R35)+E$10*(IF(E$5=0,0,POWER(1+E$5,$C37-$C$10)))),E$7,(E$3+E$4*('Alternative Data'!R35)+E$10*(IF(E$5=0,0,POWER(1+E$5,$C37-$C$10)))))))</f>
        <v>1.7081967213114755</v>
      </c>
      <c r="F36" s="228">
        <f>(IF(F$6&lt;(F$3+F$4*('Alternative Data'!T35)+F$10*(IF(F$5=0,0,POWER(1+F$5,$C36-$C$10)))),F$6,(IF(F$7&gt;(F$3+F$4*('Alternative Data'!T35)+F$10*(IF(F$5=0,0,POWER(1+F$5,$C36-$C$10)))),F$7,(F$3+F$4*('Alternative Data'!T35)+F$10*(IF(F$5=0,0,POWER(1+F$5,$C36-$C$10))))))))</f>
        <v>0.053605360666306334</v>
      </c>
      <c r="G36" s="20">
        <f>IF(G$6&lt;(G$3+G$4*('Alternative Data'!B35)+G$10*(IF(G$5=0,0,POWER(1+G$5,$C37-$C$10)))),G$6,(IF(G$7&gt;(G$3+G$4*('Alternative Data'!B35)+G$10*(IF(G$5=0,0,POWER(1+G$5,$C37-$C$10)))),G$7,(G$3+G$4*('Alternative Data'!B35)+G$10*(IF(G$5=0,0,POWER(1+G$5,$C37-$C$10)))))))</f>
        <v>0.18100000000000002</v>
      </c>
      <c r="H36" s="20">
        <f>IF(H$6&lt;(H$3+H$4*('Alternative Data'!C35)+H$10*(IF(H$5=0,0,POWER(1+H$5,$C37-$C$10)))),H$6,(IF(H$7&gt;(H$3+H$4*('Alternative Data'!C35)+H$10*(IF(H$5=0,0,POWER(1+H$5,$C37-$C$10)))),H$7,(H$3+H$4*('Alternative Data'!C35)+H$10*(IF(H$5=0,0,POWER(1+H$5,$C37-$C$10)))))))</f>
        <v>0.062</v>
      </c>
      <c r="I36" s="20">
        <f>IF(I$6&lt;(I$3+I$4*('Alternative Data'!D35)+I$10*(IF(I$5=0,0,POWER(1+I$5,$C37-$C$10)))),I$6,(IF(I$7&gt;(I$3+I$4*('Alternative Data'!D35)+I$10*(IF(I$5=0,0,POWER(1+I$5,$C37-$C$10)))),I$7,(I$3+I$4*('Alternative Data'!D35)+I$10*(IF(I$5=0,0,POWER(1+I$5,$C37-$C$10)))))))</f>
        <v>0.052000000000000005</v>
      </c>
      <c r="J36" s="20">
        <f>IF(J$6&lt;(J$3+J$4*('Alternative Data'!E35)+J$10*(IF(J$5=0,0,POWER(1+J$5,$C37-$C$10)))),J$6,(IF(J$7&gt;(J$3+J$4*('Alternative Data'!E35)+J$10*(IF(J$5=0,0,POWER(1+J$5,$C37-$C$10)))),J$7,(J$3+J$4*('Alternative Data'!E35)+J$10*(IF(J$5=0,0,POWER(1+J$5,$C37-$C$10)))))))</f>
        <v>0.033</v>
      </c>
      <c r="K36" s="20">
        <f>IF(K$6&lt;(K$3+K$4*('Alternative Data'!F35)+K$10*(IF(K$5=0,0,POWER(1+K$5,$C37-$C$10)))),K$6,(IF(K$7&gt;(K$3+K$4*('Alternative Data'!F35)+K$10*(IF(K$5=0,0,POWER(1+K$5,$C37-$C$10)))),K$7,(K$3+K$4*('Alternative Data'!F35)+K$10*(IF(K$5=0,0,POWER(1+K$5,$C37-$C$10)))))))</f>
        <v>0.096</v>
      </c>
      <c r="L36" s="631">
        <f t="shared" si="6"/>
        <v>0.032</v>
      </c>
      <c r="M36" s="638">
        <f>'Alternative Data'!A35</f>
        <v>2039</v>
      </c>
      <c r="N36" s="648">
        <f t="shared" si="2"/>
        <v>52100</v>
      </c>
      <c r="O36" s="649">
        <f t="shared" si="3"/>
        <v>0.07899999999999999</v>
      </c>
      <c r="P36" s="641">
        <f t="shared" si="4"/>
        <v>1.6457332053742804</v>
      </c>
      <c r="Q36" s="28">
        <f t="shared" si="0"/>
        <v>0.322</v>
      </c>
      <c r="R36" s="29">
        <f t="shared" si="1"/>
        <v>-0.141</v>
      </c>
      <c r="S36" s="223">
        <f t="shared" si="5"/>
        <v>0.064</v>
      </c>
      <c r="T36" s="81"/>
      <c r="U36"/>
      <c r="V36"/>
      <c r="W36"/>
      <c r="X36"/>
      <c r="Y36"/>
      <c r="Z36"/>
      <c r="AA36"/>
    </row>
    <row r="37" spans="1:27" ht="18" customHeight="1">
      <c r="A37" s="179"/>
      <c r="B37" s="191"/>
      <c r="C37" s="41">
        <f>'Alternative Data'!A36</f>
        <v>2040</v>
      </c>
      <c r="D37" s="350">
        <f>IF(D$6&lt;(D$3+D$4*('Alternative Data'!P36)+D$10*(IF(D$5=0,0,POWER(1+D$5,$C38-$C$10)))),D$6,(IF(D$7&gt;(D$3+D$4*('Alternative Data'!P36)+D$10*(IF(D$5=0,0,POWER(1+D$5,$C38-$C$10)))),D$7,(D$3+D$4*('Alternative Data'!P36)+D$10*(IF(D$5=0,0,POWER(1+D$5,$C38-$C$10)))))))</f>
        <v>31200</v>
      </c>
      <c r="E37" s="333">
        <f>IF(E$6&lt;(E$3+E$4*('Alternative Data'!R36)+E$10*(IF(E$5=0,0,POWER(1+E$5,$C38-$C$10)))),E$6,(IF(E$7&gt;(E$3+E$4*('Alternative Data'!R36)+E$10*(IF(E$5=0,0,POWER(1+E$5,$C38-$C$10)))),E$7,(E$3+E$4*('Alternative Data'!R36)+E$10*(IF(E$5=0,0,POWER(1+E$5,$C38-$C$10)))))))</f>
        <v>1.7435897435897436</v>
      </c>
      <c r="F37" s="297">
        <f>(IF(F$6&lt;(F$3+F$4*('Alternative Data'!T36)+F$10*(IF(F$5=0,0,POWER(1+F$5,$C37-$C$10)))),F$6,(IF(F$7&gt;(F$3+F$4*('Alternative Data'!T36)+F$10*(IF(F$5=0,0,POWER(1+F$5,$C37-$C$10)))),F$7,(F$3+F$4*('Alternative Data'!T36)+F$10*(IF(F$5=0,0,POWER(1+F$5,$C37-$C$10))))))))</f>
        <v>0.05310356075279248</v>
      </c>
      <c r="G37" s="298">
        <f>IF(G$6&lt;(G$3+G$4*('Alternative Data'!B36)+G$10*(IF(G$5=0,0,POWER(1+G$5,$C38-$C$10)))),G$6,(IF(G$7&gt;(G$3+G$4*('Alternative Data'!B36)+G$10*(IF(G$5=0,0,POWER(1+G$5,$C38-$C$10)))),G$7,(G$3+G$4*('Alternative Data'!B36)+G$10*(IF(G$5=0,0,POWER(1+G$5,$C38-$C$10)))))))</f>
        <v>0.18100000000000002</v>
      </c>
      <c r="H37" s="298">
        <f>IF(H$6&lt;(H$3+H$4*('Alternative Data'!C36)+H$10*(IF(H$5=0,0,POWER(1+H$5,$C38-$C$10)))),H$6,(IF(H$7&gt;(H$3+H$4*('Alternative Data'!C36)+H$10*(IF(H$5=0,0,POWER(1+H$5,$C38-$C$10)))),H$7,(H$3+H$4*('Alternative Data'!C36)+H$10*(IF(H$5=0,0,POWER(1+H$5,$C38-$C$10)))))))</f>
        <v>0.062</v>
      </c>
      <c r="I37" s="298">
        <f>IF(I$6&lt;(I$3+I$4*('Alternative Data'!D36)+I$10*(IF(I$5=0,0,POWER(1+I$5,$C38-$C$10)))),I$6,(IF(I$7&gt;(I$3+I$4*('Alternative Data'!D36)+I$10*(IF(I$5=0,0,POWER(1+I$5,$C38-$C$10)))),I$7,(I$3+I$4*('Alternative Data'!D36)+I$10*(IF(I$5=0,0,POWER(1+I$5,$C38-$C$10)))))))</f>
        <v>0.053</v>
      </c>
      <c r="J37" s="298">
        <f>IF(J$6&lt;(J$3+J$4*('Alternative Data'!E36)+J$10*(IF(J$5=0,0,POWER(1+J$5,$C38-$C$10)))),J$6,(IF(J$7&gt;(J$3+J$4*('Alternative Data'!E36)+J$10*(IF(J$5=0,0,POWER(1+J$5,$C38-$C$10)))),J$7,(J$3+J$4*('Alternative Data'!E36)+J$10*(IF(J$5=0,0,POWER(1+J$5,$C38-$C$10)))))))</f>
        <v>0.034</v>
      </c>
      <c r="K37" s="298">
        <f>IF(K$6&lt;(K$3+K$4*('Alternative Data'!F36)+K$10*(IF(K$5=0,0,POWER(1+K$5,$C38-$C$10)))),K$6,(IF(K$7&gt;(K$3+K$4*('Alternative Data'!F36)+K$10*(IF(K$5=0,0,POWER(1+K$5,$C38-$C$10)))),K$7,(K$3+K$4*('Alternative Data'!F36)+K$10*(IF(K$5=0,0,POWER(1+K$5,$C38-$C$10)))))))</f>
        <v>0.096</v>
      </c>
      <c r="L37" s="634">
        <f t="shared" si="6"/>
        <v>0.032</v>
      </c>
      <c r="M37" s="635">
        <f>'Alternative Data'!A36</f>
        <v>2040</v>
      </c>
      <c r="N37" s="652">
        <f t="shared" si="2"/>
        <v>54400</v>
      </c>
      <c r="O37" s="653">
        <f t="shared" si="3"/>
        <v>0.08199999999999999</v>
      </c>
      <c r="P37" s="640">
        <f t="shared" si="4"/>
        <v>1.7221525735294119</v>
      </c>
      <c r="Q37" s="24">
        <f t="shared" si="0"/>
        <v>0.32699999999999996</v>
      </c>
      <c r="R37" s="19">
        <f t="shared" si="1"/>
        <v>-0.14599999999999994</v>
      </c>
      <c r="S37" s="221">
        <f t="shared" si="5"/>
        <v>0.064</v>
      </c>
      <c r="T37" s="81"/>
      <c r="U37" s="179"/>
      <c r="V37" s="179"/>
      <c r="W37" s="179"/>
      <c r="X37" s="179"/>
      <c r="Y37" s="179"/>
      <c r="Z37" s="179"/>
      <c r="AA37" s="179"/>
    </row>
    <row r="38" spans="1:27" ht="18" customHeight="1">
      <c r="A38"/>
      <c r="B38" s="191"/>
      <c r="C38" s="48">
        <f>'Alternative Data'!A37</f>
        <v>2041</v>
      </c>
      <c r="D38" s="331">
        <f>IF(D$6&lt;(D$3+D$4*('Alternative Data'!P37)+D$10*(IF(D$5=0,0,POWER(1+D$5,$C39-$C$10)))),D$6,(IF(D$7&gt;(D$3+D$4*('Alternative Data'!P37)+D$10*(IF(D$5=0,0,POWER(1+D$5,$C39-$C$10)))),D$7,(D$3+D$4*('Alternative Data'!P37)+D$10*(IF(D$5=0,0,POWER(1+D$5,$C39-$C$10)))))))</f>
        <v>31900</v>
      </c>
      <c r="E38" s="332">
        <f>IF(E$6&lt;(E$3+E$4*('Alternative Data'!R37)+E$10*(IF(E$5=0,0,POWER(1+E$5,$C39-$C$10)))),E$6,(IF(E$7&gt;(E$3+E$4*('Alternative Data'!R37)+E$10*(IF(E$5=0,0,POWER(1+E$5,$C39-$C$10)))),E$7,(E$3+E$4*('Alternative Data'!R37)+E$10*(IF(E$5=0,0,POWER(1+E$5,$C39-$C$10)))))))</f>
        <v>1.780564263322884</v>
      </c>
      <c r="F38" s="294">
        <f>(IF(F$6&lt;(F$3+F$4*('Alternative Data'!T37)+F$10*(IF(F$5=0,0,POWER(1+F$5,$C38-$C$10)))),F$6,(IF(F$7&gt;(F$3+F$4*('Alternative Data'!T37)+F$10*(IF(F$5=0,0,POWER(1+F$5,$C38-$C$10)))),F$7,(F$3+F$4*('Alternative Data'!T37)+F$10*(IF(F$5=0,0,POWER(1+F$5,$C38-$C$10))))))))</f>
        <v>0.053172231746809254</v>
      </c>
      <c r="G38" s="20">
        <f>IF(G$6&lt;(G$3+G$4*('Alternative Data'!B37)+G$10*(IF(G$5=0,0,POWER(1+G$5,$C39-$C$10)))),G$6,(IF(G$7&gt;(G$3+G$4*('Alternative Data'!B37)+G$10*(IF(G$5=0,0,POWER(1+G$5,$C39-$C$10)))),G$7,(G$3+G$4*('Alternative Data'!B37)+G$10*(IF(G$5=0,0,POWER(1+G$5,$C39-$C$10)))))))</f>
        <v>0.18100000000000002</v>
      </c>
      <c r="H38" s="20">
        <f>IF(H$6&lt;(H$3+H$4*('Alternative Data'!C37)+H$10*(IF(H$5=0,0,POWER(1+H$5,$C39-$C$10)))),H$6,(IF(H$7&gt;(H$3+H$4*('Alternative Data'!C37)+H$10*(IF(H$5=0,0,POWER(1+H$5,$C39-$C$10)))),H$7,(H$3+H$4*('Alternative Data'!C37)+H$10*(IF(H$5=0,0,POWER(1+H$5,$C39-$C$10)))))))</f>
        <v>0.062</v>
      </c>
      <c r="I38" s="20">
        <f>IF(I$6&lt;(I$3+I$4*('Alternative Data'!D37)+I$10*(IF(I$5=0,0,POWER(1+I$5,$C39-$C$10)))),I$6,(IF(I$7&gt;(I$3+I$4*('Alternative Data'!D37)+I$10*(IF(I$5=0,0,POWER(1+I$5,$C39-$C$10)))),I$7,(I$3+I$4*('Alternative Data'!D37)+I$10*(IF(I$5=0,0,POWER(1+I$5,$C39-$C$10)))))))</f>
        <v>0.053</v>
      </c>
      <c r="J38" s="20">
        <f>IF(J$6&lt;(J$3+J$4*('Alternative Data'!E37)+J$10*(IF(J$5=0,0,POWER(1+J$5,$C39-$C$10)))),J$6,(IF(J$7&gt;(J$3+J$4*('Alternative Data'!E37)+J$10*(IF(J$5=0,0,POWER(1+J$5,$C39-$C$10)))),J$7,(J$3+J$4*('Alternative Data'!E37)+J$10*(IF(J$5=0,0,POWER(1+J$5,$C39-$C$10)))))))</f>
        <v>0.034</v>
      </c>
      <c r="K38" s="20">
        <f>IF(K$6&lt;(K$3+K$4*('Alternative Data'!F37)+K$10*(IF(K$5=0,0,POWER(1+K$5,$C39-$C$10)))),K$6,(IF(K$7&gt;(K$3+K$4*('Alternative Data'!F37)+K$10*(IF(K$5=0,0,POWER(1+K$5,$C39-$C$10)))),K$7,(K$3+K$4*('Alternative Data'!F37)+K$10*(IF(K$5=0,0,POWER(1+K$5,$C39-$C$10)))))))</f>
        <v>0.096</v>
      </c>
      <c r="L38" s="631">
        <f t="shared" si="6"/>
        <v>0.032</v>
      </c>
      <c r="M38" s="639">
        <f>'Alternative Data'!A37</f>
        <v>2041</v>
      </c>
      <c r="N38" s="652">
        <f t="shared" si="2"/>
        <v>56800</v>
      </c>
      <c r="O38" s="653">
        <f t="shared" si="3"/>
        <v>0.086</v>
      </c>
      <c r="P38" s="640">
        <f t="shared" si="4"/>
        <v>1.7993855633802818</v>
      </c>
      <c r="Q38" s="23">
        <f t="shared" si="0"/>
        <v>0.33099999999999996</v>
      </c>
      <c r="R38" s="21">
        <f t="shared" si="1"/>
        <v>-0.14999999999999994</v>
      </c>
      <c r="S38" s="220">
        <f t="shared" si="5"/>
        <v>0.064</v>
      </c>
      <c r="T38" s="81"/>
      <c r="U38"/>
      <c r="V38"/>
      <c r="W38"/>
      <c r="X38"/>
      <c r="Y38"/>
      <c r="Z38"/>
      <c r="AA38"/>
    </row>
    <row r="39" spans="1:27" ht="18" customHeight="1">
      <c r="A39"/>
      <c r="B39" s="191"/>
      <c r="C39" s="41">
        <f>'Alternative Data'!A38</f>
        <v>2042</v>
      </c>
      <c r="D39" s="331">
        <f>IF(D$6&lt;(D$3+D$4*('Alternative Data'!P38)+D$10*(IF(D$5=0,0,POWER(1+D$5,$C40-$C$10)))),D$6,(IF(D$7&gt;(D$3+D$4*('Alternative Data'!P38)+D$10*(IF(D$5=0,0,POWER(1+D$5,$C40-$C$10)))),D$7,(D$3+D$4*('Alternative Data'!P38)+D$10*(IF(D$5=0,0,POWER(1+D$5,$C40-$C$10)))))))</f>
        <v>32600</v>
      </c>
      <c r="E39" s="332">
        <f>IF(E$6&lt;(E$3+E$4*('Alternative Data'!R38)+E$10*(IF(E$5=0,0,POWER(1+E$5,$C40-$C$10)))),E$6,(IF(E$7&gt;(E$3+E$4*('Alternative Data'!R38)+E$10*(IF(E$5=0,0,POWER(1+E$5,$C40-$C$10)))),E$7,(E$3+E$4*('Alternative Data'!R38)+E$10*(IF(E$5=0,0,POWER(1+E$5,$C40-$C$10)))))))</f>
        <v>1.822085889570552</v>
      </c>
      <c r="F39" s="294">
        <f>(IF(F$6&lt;(F$3+F$4*('Alternative Data'!T38)+F$10*(IF(F$5=0,0,POWER(1+F$5,$C39-$C$10)))),F$6,(IF(F$7&gt;(F$3+F$4*('Alternative Data'!T38)+F$10*(IF(F$5=0,0,POWER(1+F$5,$C39-$C$10)))),F$7,(F$3+F$4*('Alternative Data'!T38)+F$10*(IF(F$5=0,0,POWER(1+F$5,$C39-$C$10))))))))</f>
        <v>0.05331360085206024</v>
      </c>
      <c r="G39" s="20">
        <f>IF(G$6&lt;(G$3+G$4*('Alternative Data'!B38)+G$10*(IF(G$5=0,0,POWER(1+G$5,$C40-$C$10)))),G$6,(IF(G$7&gt;(G$3+G$4*('Alternative Data'!B38)+G$10*(IF(G$5=0,0,POWER(1+G$5,$C40-$C$10)))),G$7,(G$3+G$4*('Alternative Data'!B38)+G$10*(IF(G$5=0,0,POWER(1+G$5,$C40-$C$10)))))))</f>
        <v>0.18100000000000002</v>
      </c>
      <c r="H39" s="20">
        <f>IF(H$6&lt;(H$3+H$4*('Alternative Data'!C38)+H$10*(IF(H$5=0,0,POWER(1+H$5,$C40-$C$10)))),H$6,(IF(H$7&gt;(H$3+H$4*('Alternative Data'!C38)+H$10*(IF(H$5=0,0,POWER(1+H$5,$C40-$C$10)))),H$7,(H$3+H$4*('Alternative Data'!C38)+H$10*(IF(H$5=0,0,POWER(1+H$5,$C40-$C$10)))))))</f>
        <v>0.062</v>
      </c>
      <c r="I39" s="20">
        <f>IF(I$6&lt;(I$3+I$4*('Alternative Data'!D38)+I$10*(IF(I$5=0,0,POWER(1+I$5,$C40-$C$10)))),I$6,(IF(I$7&gt;(I$3+I$4*('Alternative Data'!D38)+I$10*(IF(I$5=0,0,POWER(1+I$5,$C40-$C$10)))),I$7,(I$3+I$4*('Alternative Data'!D38)+I$10*(IF(I$5=0,0,POWER(1+I$5,$C40-$C$10)))))))</f>
        <v>0.054000000000000006</v>
      </c>
      <c r="J39" s="20">
        <f>IF(J$6&lt;(J$3+J$4*('Alternative Data'!E38)+J$10*(IF(J$5=0,0,POWER(1+J$5,$C40-$C$10)))),J$6,(IF(J$7&gt;(J$3+J$4*('Alternative Data'!E38)+J$10*(IF(J$5=0,0,POWER(1+J$5,$C40-$C$10)))),J$7,(J$3+J$4*('Alternative Data'!E38)+J$10*(IF(J$5=0,0,POWER(1+J$5,$C40-$C$10)))))))</f>
        <v>0.034</v>
      </c>
      <c r="K39" s="20">
        <f>IF(K$6&lt;(K$3+K$4*('Alternative Data'!F38)+K$10*(IF(K$5=0,0,POWER(1+K$5,$C40-$C$10)))),K$6,(IF(K$7&gt;(K$3+K$4*('Alternative Data'!F38)+K$10*(IF(K$5=0,0,POWER(1+K$5,$C40-$C$10)))),K$7,(K$3+K$4*('Alternative Data'!F38)+K$10*(IF(K$5=0,0,POWER(1+K$5,$C40-$C$10)))))))</f>
        <v>0.096</v>
      </c>
      <c r="L39" s="631">
        <f t="shared" si="6"/>
        <v>0.032</v>
      </c>
      <c r="M39" s="635">
        <f>'Alternative Data'!A38</f>
        <v>2042</v>
      </c>
      <c r="N39" s="652">
        <f t="shared" si="2"/>
        <v>59400</v>
      </c>
      <c r="O39" s="653">
        <f t="shared" si="3"/>
        <v>0.09</v>
      </c>
      <c r="P39" s="640">
        <f t="shared" si="4"/>
        <v>1.8756245791245791</v>
      </c>
      <c r="Q39" s="24">
        <f t="shared" si="0"/>
        <v>0.336</v>
      </c>
      <c r="R39" s="19">
        <f t="shared" si="1"/>
        <v>-0.155</v>
      </c>
      <c r="S39" s="221">
        <f t="shared" si="5"/>
        <v>0.064</v>
      </c>
      <c r="T39" s="81"/>
      <c r="U39"/>
      <c r="V39"/>
      <c r="W39"/>
      <c r="X39"/>
      <c r="Y39"/>
      <c r="Z39"/>
      <c r="AA39"/>
    </row>
    <row r="40" spans="1:27" ht="18" customHeight="1">
      <c r="A40"/>
      <c r="B40" s="191"/>
      <c r="C40" s="41">
        <f>'Alternative Data'!A39</f>
        <v>2043</v>
      </c>
      <c r="D40" s="331">
        <f>IF(D$6&lt;(D$3+D$4*('Alternative Data'!P39)+D$10*(IF(D$5=0,0,POWER(1+D$5,$C41-$C$10)))),D$6,(IF(D$7&gt;(D$3+D$4*('Alternative Data'!P39)+D$10*(IF(D$5=0,0,POWER(1+D$5,$C41-$C$10)))),D$7,(D$3+D$4*('Alternative Data'!P39)+D$10*(IF(D$5=0,0,POWER(1+D$5,$C41-$C$10)))))))</f>
        <v>33300</v>
      </c>
      <c r="E40" s="332">
        <f>IF(E$6&lt;(E$3+E$4*('Alternative Data'!R39)+E$10*(IF(E$5=0,0,POWER(1+E$5,$C41-$C$10)))),E$6,(IF(E$7&gt;(E$3+E$4*('Alternative Data'!R39)+E$10*(IF(E$5=0,0,POWER(1+E$5,$C41-$C$10)))),E$7,(E$3+E$4*('Alternative Data'!R39)+E$10*(IF(E$5=0,0,POWER(1+E$5,$C41-$C$10)))))))</f>
        <v>1.8618618618618619</v>
      </c>
      <c r="F40" s="294">
        <f>(IF(F$6&lt;(F$3+F$4*('Alternative Data'!T39)+F$10*(IF(F$5=0,0,POWER(1+F$5,$C40-$C$10)))),F$6,(IF(F$7&gt;(F$3+F$4*('Alternative Data'!T39)+F$10*(IF(F$5=0,0,POWER(1+F$5,$C40-$C$10)))),F$7,(F$3+F$4*('Alternative Data'!T39)+F$10*(IF(F$5=0,0,POWER(1+F$5,$C40-$C$10))))))))</f>
        <v>0.05330401673387594</v>
      </c>
      <c r="G40" s="20">
        <f>IF(G$6&lt;(G$3+G$4*('Alternative Data'!B39)+G$10*(IF(G$5=0,0,POWER(1+G$5,$C41-$C$10)))),G$6,(IF(G$7&gt;(G$3+G$4*('Alternative Data'!B39)+G$10*(IF(G$5=0,0,POWER(1+G$5,$C41-$C$10)))),G$7,(G$3+G$4*('Alternative Data'!B39)+G$10*(IF(G$5=0,0,POWER(1+G$5,$C41-$C$10)))))))</f>
        <v>0.18100000000000002</v>
      </c>
      <c r="H40" s="20">
        <f>IF(H$6&lt;(H$3+H$4*('Alternative Data'!C39)+H$10*(IF(H$5=0,0,POWER(1+H$5,$C41-$C$10)))),H$6,(IF(H$7&gt;(H$3+H$4*('Alternative Data'!C39)+H$10*(IF(H$5=0,0,POWER(1+H$5,$C41-$C$10)))),H$7,(H$3+H$4*('Alternative Data'!C39)+H$10*(IF(H$5=0,0,POWER(1+H$5,$C41-$C$10)))))))</f>
        <v>0.062</v>
      </c>
      <c r="I40" s="20">
        <f>IF(I$6&lt;(I$3+I$4*('Alternative Data'!D39)+I$10*(IF(I$5=0,0,POWER(1+I$5,$C41-$C$10)))),I$6,(IF(I$7&gt;(I$3+I$4*('Alternative Data'!D39)+I$10*(IF(I$5=0,0,POWER(1+I$5,$C41-$C$10)))),I$7,(I$3+I$4*('Alternative Data'!D39)+I$10*(IF(I$5=0,0,POWER(1+I$5,$C41-$C$10)))))))</f>
        <v>0.055</v>
      </c>
      <c r="J40" s="20">
        <f>IF(J$6&lt;(J$3+J$4*('Alternative Data'!E39)+J$10*(IF(J$5=0,0,POWER(1+J$5,$C41-$C$10)))),J$6,(IF(J$7&gt;(J$3+J$4*('Alternative Data'!E39)+J$10*(IF(J$5=0,0,POWER(1+J$5,$C41-$C$10)))),J$7,(J$3+J$4*('Alternative Data'!E39)+J$10*(IF(J$5=0,0,POWER(1+J$5,$C41-$C$10)))))))</f>
        <v>0.035</v>
      </c>
      <c r="K40" s="20">
        <f>IF(K$6&lt;(K$3+K$4*('Alternative Data'!F39)+K$10*(IF(K$5=0,0,POWER(1+K$5,$C41-$C$10)))),K$6,(IF(K$7&gt;(K$3+K$4*('Alternative Data'!F39)+K$10*(IF(K$5=0,0,POWER(1+K$5,$C41-$C$10)))),K$7,(K$3+K$4*('Alternative Data'!F39)+K$10*(IF(K$5=0,0,POWER(1+K$5,$C41-$C$10)))))))</f>
        <v>0.096</v>
      </c>
      <c r="L40" s="631">
        <f t="shared" si="6"/>
        <v>0.032</v>
      </c>
      <c r="M40" s="635">
        <f>'Alternative Data'!A39</f>
        <v>2043</v>
      </c>
      <c r="N40" s="652">
        <f t="shared" si="2"/>
        <v>62000</v>
      </c>
      <c r="O40" s="653">
        <f t="shared" si="3"/>
        <v>0.094</v>
      </c>
      <c r="P40" s="640">
        <f t="shared" si="4"/>
        <v>1.9579693548387098</v>
      </c>
      <c r="Q40" s="24">
        <f t="shared" si="0"/>
        <v>0.34199999999999997</v>
      </c>
      <c r="R40" s="19">
        <f t="shared" si="1"/>
        <v>-0.16099999999999995</v>
      </c>
      <c r="S40" s="221">
        <f t="shared" si="5"/>
        <v>0.064</v>
      </c>
      <c r="T40" s="81"/>
      <c r="U40"/>
      <c r="V40"/>
      <c r="W40"/>
      <c r="X40"/>
      <c r="Y40"/>
      <c r="Z40"/>
      <c r="AA40"/>
    </row>
    <row r="41" spans="1:27" ht="18" customHeight="1">
      <c r="A41"/>
      <c r="B41" s="191"/>
      <c r="C41" s="41">
        <f>'Alternative Data'!A40</f>
        <v>2044</v>
      </c>
      <c r="D41" s="331">
        <f>IF(D$6&lt;(D$3+D$4*('Alternative Data'!P40)+D$10*(IF(D$5=0,0,POWER(1+D$5,$C42-$C$10)))),D$6,(IF(D$7&gt;(D$3+D$4*('Alternative Data'!P40)+D$10*(IF(D$5=0,0,POWER(1+D$5,$C42-$C$10)))),D$7,(D$3+D$4*('Alternative Data'!P40)+D$10*(IF(D$5=0,0,POWER(1+D$5,$C42-$C$10)))))))</f>
        <v>34000</v>
      </c>
      <c r="E41" s="332">
        <f>IF(E$6&lt;(E$3+E$4*('Alternative Data'!R40)+E$10*(IF(E$5=0,0,POWER(1+E$5,$C42-$C$10)))),E$6,(IF(E$7&gt;(E$3+E$4*('Alternative Data'!R40)+E$10*(IF(E$5=0,0,POWER(1+E$5,$C42-$C$10)))),E$7,(E$3+E$4*('Alternative Data'!R40)+E$10*(IF(E$5=0,0,POWER(1+E$5,$C42-$C$10)))))))</f>
        <v>1.9058823529411764</v>
      </c>
      <c r="F41" s="294">
        <f>(IF(F$6&lt;(F$3+F$4*('Alternative Data'!T40)+F$10*(IF(F$5=0,0,POWER(1+F$5,$C41-$C$10)))),F$6,(IF(F$7&gt;(F$3+F$4*('Alternative Data'!T40)+F$10*(IF(F$5=0,0,POWER(1+F$5,$C41-$C$10)))),F$7,(F$3+F$4*('Alternative Data'!T40)+F$10*(IF(F$5=0,0,POWER(1+F$5,$C41-$C$10))))))))</f>
        <v>0.05326475613407782</v>
      </c>
      <c r="G41" s="20">
        <f>IF(G$6&lt;(G$3+G$4*('Alternative Data'!B40)+G$10*(IF(G$5=0,0,POWER(1+G$5,$C42-$C$10)))),G$6,(IF(G$7&gt;(G$3+G$4*('Alternative Data'!B40)+G$10*(IF(G$5=0,0,POWER(1+G$5,$C42-$C$10)))),G$7,(G$3+G$4*('Alternative Data'!B40)+G$10*(IF(G$5=0,0,POWER(1+G$5,$C42-$C$10)))))))</f>
        <v>0.18100000000000002</v>
      </c>
      <c r="H41" s="20">
        <f>IF(H$6&lt;(H$3+H$4*('Alternative Data'!C40)+H$10*(IF(H$5=0,0,POWER(1+H$5,$C42-$C$10)))),H$6,(IF(H$7&gt;(H$3+H$4*('Alternative Data'!C40)+H$10*(IF(H$5=0,0,POWER(1+H$5,$C42-$C$10)))),H$7,(H$3+H$4*('Alternative Data'!C40)+H$10*(IF(H$5=0,0,POWER(1+H$5,$C42-$C$10)))))))</f>
        <v>0.061</v>
      </c>
      <c r="I41" s="20">
        <f>IF(I$6&lt;(I$3+I$4*('Alternative Data'!D40)+I$10*(IF(I$5=0,0,POWER(1+I$5,$C42-$C$10)))),I$6,(IF(I$7&gt;(I$3+I$4*('Alternative Data'!D40)+I$10*(IF(I$5=0,0,POWER(1+I$5,$C42-$C$10)))),I$7,(I$3+I$4*('Alternative Data'!D40)+I$10*(IF(I$5=0,0,POWER(1+I$5,$C42-$C$10)))))))</f>
        <v>0.055999999999999994</v>
      </c>
      <c r="J41" s="20">
        <f>IF(J$6&lt;(J$3+J$4*('Alternative Data'!E40)+J$10*(IF(J$5=0,0,POWER(1+J$5,$C42-$C$10)))),J$6,(IF(J$7&gt;(J$3+J$4*('Alternative Data'!E40)+J$10*(IF(J$5=0,0,POWER(1+J$5,$C42-$C$10)))),J$7,(J$3+J$4*('Alternative Data'!E40)+J$10*(IF(J$5=0,0,POWER(1+J$5,$C42-$C$10)))))))</f>
        <v>0.035</v>
      </c>
      <c r="K41" s="20">
        <f>IF(K$6&lt;(K$3+K$4*('Alternative Data'!F40)+K$10*(IF(K$5=0,0,POWER(1+K$5,$C42-$C$10)))),K$6,(IF(K$7&gt;(K$3+K$4*('Alternative Data'!F40)+K$10*(IF(K$5=0,0,POWER(1+K$5,$C42-$C$10)))),K$7,(K$3+K$4*('Alternative Data'!F40)+K$10*(IF(K$5=0,0,POWER(1+K$5,$C42-$C$10)))))))</f>
        <v>0.096</v>
      </c>
      <c r="L41" s="631">
        <f t="shared" si="6"/>
        <v>0.032</v>
      </c>
      <c r="M41" s="635">
        <f>'Alternative Data'!A40</f>
        <v>2044</v>
      </c>
      <c r="N41" s="652">
        <f t="shared" si="2"/>
        <v>64799.99999999999</v>
      </c>
      <c r="O41" s="653">
        <f t="shared" si="3"/>
        <v>0.09800000000000002</v>
      </c>
      <c r="P41" s="640">
        <f t="shared" si="4"/>
        <v>2.038365740740741</v>
      </c>
      <c r="Q41" s="24">
        <f t="shared" si="0"/>
        <v>0.34600000000000003</v>
      </c>
      <c r="R41" s="19">
        <f t="shared" si="1"/>
        <v>-0.165</v>
      </c>
      <c r="S41" s="221">
        <f t="shared" si="5"/>
        <v>0.064</v>
      </c>
      <c r="T41" s="81"/>
      <c r="U41"/>
      <c r="V41"/>
      <c r="W41"/>
      <c r="X41"/>
      <c r="Y41"/>
      <c r="Z41"/>
      <c r="AA41"/>
    </row>
    <row r="42" spans="1:27" ht="18" customHeight="1">
      <c r="A42"/>
      <c r="B42" s="191"/>
      <c r="C42" s="41">
        <f>'Alternative Data'!A41</f>
        <v>2045</v>
      </c>
      <c r="D42" s="331">
        <f>IF(D$6&lt;(D$3+D$4*('Alternative Data'!P41)+D$10*(IF(D$5=0,0,POWER(1+D$5,$C43-$C$10)))),D$6,(IF(D$7&gt;(D$3+D$4*('Alternative Data'!P41)+D$10*(IF(D$5=0,0,POWER(1+D$5,$C43-$C$10)))),D$7,(D$3+D$4*('Alternative Data'!P41)+D$10*(IF(D$5=0,0,POWER(1+D$5,$C43-$C$10)))))))</f>
        <v>34800</v>
      </c>
      <c r="E42" s="332">
        <f>IF(E$6&lt;(E$3+E$4*('Alternative Data'!R41)+E$10*(IF(E$5=0,0,POWER(1+E$5,$C43-$C$10)))),E$6,(IF(E$7&gt;(E$3+E$4*('Alternative Data'!R41)+E$10*(IF(E$5=0,0,POWER(1+E$5,$C43-$C$10)))),E$7,(E$3+E$4*('Alternative Data'!R41)+E$10*(IF(E$5=0,0,POWER(1+E$5,$C43-$C$10)))))))</f>
        <v>1.9454022988505748</v>
      </c>
      <c r="F42" s="294">
        <f>(IF(F$6&lt;(F$3+F$4*('Alternative Data'!T41)+F$10*(IF(F$5=0,0,POWER(1+F$5,$C42-$C$10)))),F$6,(IF(F$7&gt;(F$3+F$4*('Alternative Data'!T41)+F$10*(IF(F$5=0,0,POWER(1+F$5,$C42-$C$10)))),F$7,(F$3+F$4*('Alternative Data'!T41)+F$10*(IF(F$5=0,0,POWER(1+F$5,$C42-$C$10))))))))</f>
        <v>0.05322062466835374</v>
      </c>
      <c r="G42" s="20">
        <f>IF(G$6&lt;(G$3+G$4*('Alternative Data'!B41)+G$10*(IF(G$5=0,0,POWER(1+G$5,$C43-$C$10)))),G$6,(IF(G$7&gt;(G$3+G$4*('Alternative Data'!B41)+G$10*(IF(G$5=0,0,POWER(1+G$5,$C43-$C$10)))),G$7,(G$3+G$4*('Alternative Data'!B41)+G$10*(IF(G$5=0,0,POWER(1+G$5,$C43-$C$10)))))))</f>
        <v>0.18100000000000002</v>
      </c>
      <c r="H42" s="20">
        <f>IF(H$6&lt;(H$3+H$4*('Alternative Data'!C41)+H$10*(IF(H$5=0,0,POWER(1+H$5,$C43-$C$10)))),H$6,(IF(H$7&gt;(H$3+H$4*('Alternative Data'!C41)+H$10*(IF(H$5=0,0,POWER(1+H$5,$C43-$C$10)))),H$7,(H$3+H$4*('Alternative Data'!C41)+H$10*(IF(H$5=0,0,POWER(1+H$5,$C43-$C$10)))))))</f>
        <v>0.061</v>
      </c>
      <c r="I42" s="20">
        <f>IF(I$6&lt;(I$3+I$4*('Alternative Data'!D41)+I$10*(IF(I$5=0,0,POWER(1+I$5,$C43-$C$10)))),I$6,(IF(I$7&gt;(I$3+I$4*('Alternative Data'!D41)+I$10*(IF(I$5=0,0,POWER(1+I$5,$C43-$C$10)))),I$7,(I$3+I$4*('Alternative Data'!D41)+I$10*(IF(I$5=0,0,POWER(1+I$5,$C43-$C$10)))))))</f>
        <v>0.057</v>
      </c>
      <c r="J42" s="20">
        <f>IF(J$6&lt;(J$3+J$4*('Alternative Data'!E41)+J$10*(IF(J$5=0,0,POWER(1+J$5,$C43-$C$10)))),J$6,(IF(J$7&gt;(J$3+J$4*('Alternative Data'!E41)+J$10*(IF(J$5=0,0,POWER(1+J$5,$C43-$C$10)))),J$7,(J$3+J$4*('Alternative Data'!E41)+J$10*(IF(J$5=0,0,POWER(1+J$5,$C43-$C$10)))))))</f>
        <v>0.036000000000000004</v>
      </c>
      <c r="K42" s="20">
        <f>IF(K$6&lt;(K$3+K$4*('Alternative Data'!F41)+K$10*(IF(K$5=0,0,POWER(1+K$5,$C43-$C$10)))),K$6,(IF(K$7&gt;(K$3+K$4*('Alternative Data'!F41)+K$10*(IF(K$5=0,0,POWER(1+K$5,$C43-$C$10)))),K$7,(K$3+K$4*('Alternative Data'!F41)+K$10*(IF(K$5=0,0,POWER(1+K$5,$C43-$C$10)))))))</f>
        <v>0.096</v>
      </c>
      <c r="L42" s="631">
        <f t="shared" si="6"/>
        <v>0.032</v>
      </c>
      <c r="M42" s="635">
        <f>'Alternative Data'!A41</f>
        <v>2045</v>
      </c>
      <c r="N42" s="652">
        <f t="shared" si="2"/>
        <v>67700</v>
      </c>
      <c r="O42" s="653">
        <f t="shared" si="3"/>
        <v>0.102</v>
      </c>
      <c r="P42" s="640">
        <f t="shared" si="4"/>
        <v>2.122050221565731</v>
      </c>
      <c r="Q42" s="24">
        <f>O42+SUM(H42:K42)</f>
        <v>0.352</v>
      </c>
      <c r="R42" s="19">
        <f>G42-Q42</f>
        <v>-0.17099999999999996</v>
      </c>
      <c r="S42" s="221">
        <f t="shared" si="5"/>
        <v>0.064</v>
      </c>
      <c r="T42" s="81"/>
      <c r="U42"/>
      <c r="V42"/>
      <c r="W42"/>
      <c r="X42"/>
      <c r="Y42"/>
      <c r="Z42"/>
      <c r="AA42"/>
    </row>
    <row r="43" spans="1:27" ht="18" customHeight="1">
      <c r="A43"/>
      <c r="B43" s="191"/>
      <c r="C43" s="41">
        <f>'Alternative Data'!A42</f>
        <v>2046</v>
      </c>
      <c r="D43" s="331">
        <f>IF(D$6&lt;(D$3+D$4*('Alternative Data'!P42)+D$10*(IF(D$5=0,0,POWER(1+D$5,$C44-$C$10)))),D$6,(IF(D$7&gt;(D$3+D$4*('Alternative Data'!P42)+D$10*(IF(D$5=0,0,POWER(1+D$5,$C44-$C$10)))),D$7,(D$3+D$4*('Alternative Data'!P42)+D$10*(IF(D$5=0,0,POWER(1+D$5,$C44-$C$10)))))))</f>
        <v>35600</v>
      </c>
      <c r="E43" s="332">
        <f>IF(E$6&lt;(E$3+E$4*('Alternative Data'!R42)+E$10*(IF(E$5=0,0,POWER(1+E$5,$C44-$C$10)))),E$6,(IF(E$7&gt;(E$3+E$4*('Alternative Data'!R42)+E$10*(IF(E$5=0,0,POWER(1+E$5,$C44-$C$10)))),E$7,(E$3+E$4*('Alternative Data'!R42)+E$10*(IF(E$5=0,0,POWER(1+E$5,$C44-$C$10)))))))</f>
        <v>1.9887640449438202</v>
      </c>
      <c r="F43" s="294">
        <f>(IF(F$6&lt;(F$3+F$4*('Alternative Data'!T42)+F$10*(IF(F$5=0,0,POWER(1+F$5,$C43-$C$10)))),F$6,(IF(F$7&gt;(F$3+F$4*('Alternative Data'!T42)+F$10*(IF(F$5=0,0,POWER(1+F$5,$C43-$C$10)))),F$7,(F$3+F$4*('Alternative Data'!T42)+F$10*(IF(F$5=0,0,POWER(1+F$5,$C43-$C$10))))))))</f>
        <v>0.053155863804035565</v>
      </c>
      <c r="G43" s="20">
        <f>IF(G$6&lt;(G$3+G$4*('Alternative Data'!B42)+G$10*(IF(G$5=0,0,POWER(1+G$5,$C44-$C$10)))),G$6,(IF(G$7&gt;(G$3+G$4*('Alternative Data'!B42)+G$10*(IF(G$5=0,0,POWER(1+G$5,$C44-$C$10)))),G$7,(G$3+G$4*('Alternative Data'!B42)+G$10*(IF(G$5=0,0,POWER(1+G$5,$C44-$C$10)))))))</f>
        <v>0.18100000000000002</v>
      </c>
      <c r="H43" s="20">
        <f>IF(H$6&lt;(H$3+H$4*('Alternative Data'!C42)+H$10*(IF(H$5=0,0,POWER(1+H$5,$C44-$C$10)))),H$6,(IF(H$7&gt;(H$3+H$4*('Alternative Data'!C42)+H$10*(IF(H$5=0,0,POWER(1+H$5,$C44-$C$10)))),H$7,(H$3+H$4*('Alternative Data'!C42)+H$10*(IF(H$5=0,0,POWER(1+H$5,$C44-$C$10)))))))</f>
        <v>0.061</v>
      </c>
      <c r="I43" s="20">
        <f>IF(I$6&lt;(I$3+I$4*('Alternative Data'!D42)+I$10*(IF(I$5=0,0,POWER(1+I$5,$C44-$C$10)))),I$6,(IF(I$7&gt;(I$3+I$4*('Alternative Data'!D42)+I$10*(IF(I$5=0,0,POWER(1+I$5,$C44-$C$10)))),I$7,(I$3+I$4*('Alternative Data'!D42)+I$10*(IF(I$5=0,0,POWER(1+I$5,$C44-$C$10)))))))</f>
        <v>0.057999999999999996</v>
      </c>
      <c r="J43" s="20">
        <f>IF(J$6&lt;(J$3+J$4*('Alternative Data'!E42)+J$10*(IF(J$5=0,0,POWER(1+J$5,$C44-$C$10)))),J$6,(IF(J$7&gt;(J$3+J$4*('Alternative Data'!E42)+J$10*(IF(J$5=0,0,POWER(1+J$5,$C44-$C$10)))),J$7,(J$3+J$4*('Alternative Data'!E42)+J$10*(IF(J$5=0,0,POWER(1+J$5,$C44-$C$10)))))))</f>
        <v>0.036000000000000004</v>
      </c>
      <c r="K43" s="20">
        <f>IF(K$6&lt;(K$3+K$4*('Alternative Data'!F42)+K$10*(IF(K$5=0,0,POWER(1+K$5,$C44-$C$10)))),K$6,(IF(K$7&gt;(K$3+K$4*('Alternative Data'!F42)+K$10*(IF(K$5=0,0,POWER(1+K$5,$C44-$C$10)))),K$7,(K$3+K$4*('Alternative Data'!F42)+K$10*(IF(K$5=0,0,POWER(1+K$5,$C44-$C$10)))))))</f>
        <v>0.096</v>
      </c>
      <c r="L43" s="631">
        <f t="shared" si="6"/>
        <v>0.032</v>
      </c>
      <c r="M43" s="635">
        <f>'Alternative Data'!A42</f>
        <v>2046</v>
      </c>
      <c r="N43" s="652">
        <f t="shared" si="2"/>
        <v>70800</v>
      </c>
      <c r="O43" s="653">
        <f>F43*(P42*N42+N43*(G43-SUM(H43:K43))/2)/N43</f>
        <v>0.106</v>
      </c>
      <c r="P43" s="640">
        <f>(P42*N42+N43*(O43+SUM(H43:K43)-G43))/N43</f>
        <v>2.2051355932203385</v>
      </c>
      <c r="Q43" s="24">
        <f>O43+SUM(H43:K43)</f>
        <v>0.357</v>
      </c>
      <c r="R43" s="19">
        <f>G43-Q43</f>
        <v>-0.17599999999999996</v>
      </c>
      <c r="S43" s="221">
        <f t="shared" si="5"/>
        <v>0.064</v>
      </c>
      <c r="T43" s="81"/>
      <c r="U43"/>
      <c r="V43"/>
      <c r="W43"/>
      <c r="X43"/>
      <c r="Y43"/>
      <c r="Z43"/>
      <c r="AA43"/>
    </row>
    <row r="44" spans="1:27" ht="18" customHeight="1">
      <c r="A44"/>
      <c r="B44" s="191"/>
      <c r="C44" s="41">
        <f>'Alternative Data'!A43</f>
        <v>2047</v>
      </c>
      <c r="D44" s="331">
        <f>IF(D$6&lt;(D$3+D$4*('Alternative Data'!P43)+D$10*(IF(D$5=0,0,POWER(1+D$5,$C45-$C$10)))),D$6,(IF(D$7&gt;(D$3+D$4*('Alternative Data'!P43)+D$10*(IF(D$5=0,0,POWER(1+D$5,$C45-$C$10)))),D$7,(D$3+D$4*('Alternative Data'!P43)+D$10*(IF(D$5=0,0,POWER(1+D$5,$C45-$C$10)))))))</f>
        <v>36300</v>
      </c>
      <c r="E44" s="332">
        <f>IF(E$6&lt;(E$3+E$4*('Alternative Data'!R43)+E$10*(IF(E$5=0,0,POWER(1+E$5,$C45-$C$10)))),E$6,(IF(E$7&gt;(E$3+E$4*('Alternative Data'!R43)+E$10*(IF(E$5=0,0,POWER(1+E$5,$C45-$C$10)))),E$7,(E$3+E$4*('Alternative Data'!R43)+E$10*(IF(E$5=0,0,POWER(1+E$5,$C45-$C$10)))))))</f>
        <v>2.0358126721763083</v>
      </c>
      <c r="F44" s="294">
        <f>(IF(F$6&lt;(F$3+F$4*('Alternative Data'!T43)+F$10*(IF(F$5=0,0,POWER(1+F$5,$C44-$C$10)))),F$6,(IF(F$7&gt;(F$3+F$4*('Alternative Data'!T43)+F$10*(IF(F$5=0,0,POWER(1+F$5,$C44-$C$10)))),F$7,(F$3+F$4*('Alternative Data'!T43)+F$10*(IF(F$5=0,0,POWER(1+F$5,$C44-$C$10))))))))</f>
        <v>0.05295760297302642</v>
      </c>
      <c r="G44" s="20">
        <f>IF(G$6&lt;(G$3+G$4*('Alternative Data'!B43)+G$10*(IF(G$5=0,0,POWER(1+G$5,$C45-$C$10)))),G$6,(IF(G$7&gt;(G$3+G$4*('Alternative Data'!B43)+G$10*(IF(G$5=0,0,POWER(1+G$5,$C45-$C$10)))),G$7,(G$3+G$4*('Alternative Data'!B43)+G$10*(IF(G$5=0,0,POWER(1+G$5,$C45-$C$10)))))))</f>
        <v>0.18100000000000002</v>
      </c>
      <c r="H44" s="20">
        <f>IF(H$6&lt;(H$3+H$4*('Alternative Data'!C43)+H$10*(IF(H$5=0,0,POWER(1+H$5,$C45-$C$10)))),H$6,(IF(H$7&gt;(H$3+H$4*('Alternative Data'!C43)+H$10*(IF(H$5=0,0,POWER(1+H$5,$C45-$C$10)))),H$7,(H$3+H$4*('Alternative Data'!C43)+H$10*(IF(H$5=0,0,POWER(1+H$5,$C45-$C$10)))))))</f>
        <v>0.061</v>
      </c>
      <c r="I44" s="20">
        <f>IF(I$6&lt;(I$3+I$4*('Alternative Data'!D43)+I$10*(IF(I$5=0,0,POWER(1+I$5,$C45-$C$10)))),I$6,(IF(I$7&gt;(I$3+I$4*('Alternative Data'!D43)+I$10*(IF(I$5=0,0,POWER(1+I$5,$C45-$C$10)))),I$7,(I$3+I$4*('Alternative Data'!D43)+I$10*(IF(I$5=0,0,POWER(1+I$5,$C45-$C$10)))))))</f>
        <v>0.057999999999999996</v>
      </c>
      <c r="J44" s="20">
        <f>IF(J$6&lt;(J$3+J$4*('Alternative Data'!E43)+J$10*(IF(J$5=0,0,POWER(1+J$5,$C45-$C$10)))),J$6,(IF(J$7&gt;(J$3+J$4*('Alternative Data'!E43)+J$10*(IF(J$5=0,0,POWER(1+J$5,$C45-$C$10)))),J$7,(J$3+J$4*('Alternative Data'!E43)+J$10*(IF(J$5=0,0,POWER(1+J$5,$C45-$C$10)))))))</f>
        <v>0.037000000000000005</v>
      </c>
      <c r="K44" s="20">
        <f>IF(K$6&lt;(K$3+K$4*('Alternative Data'!F43)+K$10*(IF(K$5=0,0,POWER(1+K$5,$C45-$C$10)))),K$6,(IF(K$7&gt;(K$3+K$4*('Alternative Data'!F43)+K$10*(IF(K$5=0,0,POWER(1+K$5,$C45-$C$10)))),K$7,(K$3+K$4*('Alternative Data'!F43)+K$10*(IF(K$5=0,0,POWER(1+K$5,$C45-$C$10)))))))</f>
        <v>0.096</v>
      </c>
      <c r="L44" s="631">
        <f t="shared" si="6"/>
        <v>0.032</v>
      </c>
      <c r="M44" s="635">
        <f>'Alternative Data'!A43</f>
        <v>2047</v>
      </c>
      <c r="N44" s="652">
        <f t="shared" si="2"/>
        <v>73900</v>
      </c>
      <c r="O44" s="653">
        <f>F44*(P43*N43+N44*(G44-SUM(H44:K44))/2)/N44</f>
        <v>0.11</v>
      </c>
      <c r="P44" s="640">
        <f>(P43*N43+N44*(O44+SUM(H44:K44)-G44))/N44</f>
        <v>2.293633288227334</v>
      </c>
      <c r="Q44" s="24">
        <f>O44+SUM(H44:K44)</f>
        <v>0.362</v>
      </c>
      <c r="R44" s="19">
        <f>G44-Q44</f>
        <v>-0.18099999999999997</v>
      </c>
      <c r="S44" s="221">
        <f t="shared" si="5"/>
        <v>0.064</v>
      </c>
      <c r="T44" s="81"/>
      <c r="U44"/>
      <c r="V44"/>
      <c r="W44"/>
      <c r="X44"/>
      <c r="Y44"/>
      <c r="Z44"/>
      <c r="AA44"/>
    </row>
    <row r="45" spans="1:27" ht="18" customHeight="1" thickBot="1">
      <c r="A45"/>
      <c r="B45" s="191"/>
      <c r="C45" s="44">
        <f>'Alternative Data'!A44</f>
        <v>2048</v>
      </c>
      <c r="D45" s="342">
        <f>IF(D$6&lt;(D$3+D$4*('Alternative Data'!P44)+D$10*(IF(D$5=0,0,POWER(1+D$5,$C46-$C$10)))),D$6,(IF(D$7&gt;(D$3+D$4*('Alternative Data'!P44)+D$10*(IF(D$5=0,0,POWER(1+D$5,$C46-$C$10)))),D$7,(D$3+D$4*('Alternative Data'!P44)+D$10*(IF(D$5=0,0,POWER(1+D$5,$C46-$C$10)))))))</f>
        <v>37100</v>
      </c>
      <c r="E45" s="334">
        <f>IF(E$6&lt;(E$3+E$4*('Alternative Data'!R44)+E$10*(IF(E$5=0,0,POWER(1+E$5,$C46-$C$10)))),E$6,(IF(E$7&gt;(E$3+E$4*('Alternative Data'!R44)+E$10*(IF(E$5=0,0,POWER(1+E$5,$C46-$C$10)))),E$7,(E$3+E$4*('Alternative Data'!R44)+E$10*(IF(E$5=0,0,POWER(1+E$5,$C46-$C$10)))))))</f>
        <v>2.078167115902965</v>
      </c>
      <c r="F45" s="295">
        <f>(IF(F$6&lt;(F$3+F$4*('Alternative Data'!T44)+F$10*(IF(F$5=0,0,POWER(1+F$5,$C45-$C$10)))),F$6,(IF(F$7&gt;(F$3+F$4*('Alternative Data'!T44)+F$10*(IF(F$5=0,0,POWER(1+F$5,$C45-$C$10)))),F$7,(F$3+F$4*('Alternative Data'!T44)+F$10*(IF(F$5=0,0,POWER(1+F$5,$C45-$C$10))))))))</f>
        <v>0.05271829653696922</v>
      </c>
      <c r="G45" s="27">
        <f>IF(G$6&lt;(G$3+G$4*('Alternative Data'!B44)+G$10*(IF(G$5=0,0,POWER(1+G$5,$C46-$C$10)))),G$6,(IF(G$7&gt;(G$3+G$4*('Alternative Data'!B44)+G$10*(IF(G$5=0,0,POWER(1+G$5,$C46-$C$10)))),G$7,(G$3+G$4*('Alternative Data'!B44)+G$10*(IF(G$5=0,0,POWER(1+G$5,$C46-$C$10)))))))</f>
        <v>0.18100000000000002</v>
      </c>
      <c r="H45" s="27">
        <f>IF(H$6&lt;(H$3+H$4*('Alternative Data'!C44)+H$10*(IF(H$5=0,0,POWER(1+H$5,$C46-$C$10)))),H$6,(IF(H$7&gt;(H$3+H$4*('Alternative Data'!C44)+H$10*(IF(H$5=0,0,POWER(1+H$5,$C46-$C$10)))),H$7,(H$3+H$4*('Alternative Data'!C44)+H$10*(IF(H$5=0,0,POWER(1+H$5,$C46-$C$10)))))))</f>
        <v>0.061</v>
      </c>
      <c r="I45" s="27">
        <f>IF(I$6&lt;(I$3+I$4*('Alternative Data'!D44)+I$10*(IF(I$5=0,0,POWER(1+I$5,$C46-$C$10)))),I$6,(IF(I$7&gt;(I$3+I$4*('Alternative Data'!D44)+I$10*(IF(I$5=0,0,POWER(1+I$5,$C46-$C$10)))),I$7,(I$3+I$4*('Alternative Data'!D44)+I$10*(IF(I$5=0,0,POWER(1+I$5,$C46-$C$10)))))))</f>
        <v>0.059000000000000004</v>
      </c>
      <c r="J45" s="27">
        <f>IF(J$6&lt;(J$3+J$4*('Alternative Data'!E44)+J$10*(IF(J$5=0,0,POWER(1+J$5,$C46-$C$10)))),J$6,(IF(J$7&gt;(J$3+J$4*('Alternative Data'!E44)+J$10*(IF(J$5=0,0,POWER(1+J$5,$C46-$C$10)))),J$7,(J$3+J$4*('Alternative Data'!E44)+J$10*(IF(J$5=0,0,POWER(1+J$5,$C46-$C$10)))))))</f>
        <v>0.037000000000000005</v>
      </c>
      <c r="K45" s="27">
        <f>IF(K$6&lt;(K$3+K$4*('Alternative Data'!F44)+K$10*(IF(K$5=0,0,POWER(1+K$5,$C46-$C$10)))),K$6,(IF(K$7&gt;(K$3+K$4*('Alternative Data'!F44)+K$10*(IF(K$5=0,0,POWER(1+K$5,$C46-$C$10)))),K$7,(K$3+K$4*('Alternative Data'!F44)+K$10*(IF(K$5=0,0,POWER(1+K$5,$C46-$C$10)))))))</f>
        <v>0.096</v>
      </c>
      <c r="L45" s="632">
        <f t="shared" si="6"/>
        <v>0.032</v>
      </c>
      <c r="M45" s="636">
        <f>'Alternative Data'!A44</f>
        <v>2048</v>
      </c>
      <c r="N45" s="654">
        <f t="shared" si="2"/>
        <v>77100</v>
      </c>
      <c r="O45" s="655">
        <f>F45*(P44*N44+N45*(G45-SUM(H45:K45))/2)/N45</f>
        <v>0.11399999999999999</v>
      </c>
      <c r="P45" s="641">
        <f>(P44*N44+N45*(O45+SUM(H45:K45)-G45))/N45</f>
        <v>2.3844370946822306</v>
      </c>
      <c r="Q45" s="25">
        <f>O45+SUM(H45:K45)</f>
        <v>0.367</v>
      </c>
      <c r="R45" s="22">
        <f>G45-Q45</f>
        <v>-0.18599999999999997</v>
      </c>
      <c r="S45" s="222">
        <f t="shared" si="5"/>
        <v>0.064</v>
      </c>
      <c r="T45" s="81"/>
      <c r="U45"/>
      <c r="V45"/>
      <c r="W45"/>
      <c r="X45"/>
      <c r="Y45"/>
      <c r="Z45"/>
      <c r="AA45"/>
    </row>
    <row r="46" spans="1:27" ht="18" customHeight="1" thickBot="1">
      <c r="A46"/>
      <c r="B46" s="190"/>
      <c r="C46" s="65">
        <f>'Alternative Data'!A45</f>
        <v>2049</v>
      </c>
      <c r="D46" s="351">
        <f>IF(D$6&lt;(D$3+D$4*('Alternative Data'!P45)+D$10*(IF(D$5=0,0,POWER(1+D$5,$C47-$C$10)))),D$6,(IF(D$7&gt;(D$3+D$4*('Alternative Data'!P45)+D$10*(IF(D$5=0,0,POWER(1+D$5,$C47-$C$10)))),D$7,(D$3+D$4*('Alternative Data'!P45)+D$10*(IF(D$5=0,0,POWER(1+D$5,$C47-$C$10)))))))</f>
        <v>37900</v>
      </c>
      <c r="E46" s="335">
        <f>IF(E$6&lt;(E$3+E$4*('Alternative Data'!R45)+E$10*(IF(E$5=0,0,POWER(1+E$5,$C47-$C$10)))),E$6,(IF(E$7&gt;(E$3+E$4*('Alternative Data'!R45)+E$10*(IF(E$5=0,0,POWER(1+E$5,$C47-$C$10)))),E$7,(E$3+E$4*('Alternative Data'!R45)+E$10*(IF(E$5=0,0,POWER(1+E$5,$C47-$C$10)))))))</f>
        <v>2.1213720316622693</v>
      </c>
      <c r="F46" s="293">
        <f>(IF(F$6&lt;(F$3+F$4*('Alternative Data'!T45)+F$10*(IF(F$5=0,0,POWER(1+F$5,$C46-$C$10)))),F$6,(IF(F$7&gt;(F$3+F$4*('Alternative Data'!T45)+F$10*(IF(F$5=0,0,POWER(1+F$5,$C46-$C$10)))),F$7,(F$3+F$4*('Alternative Data'!T45)+F$10*(IF(F$5=0,0,POWER(1+F$5,$C46-$C$10))))))))</f>
        <v>0.053343565625910555</v>
      </c>
      <c r="G46" s="62">
        <f>IF(G$6&lt;(G$3+G$4*('Alternative Data'!B45)+G$10*(IF(G$5=0,0,POWER(1+G$5,$C47-$C$10)))),G$6,(IF(G$7&gt;(G$3+G$4*('Alternative Data'!B45)+G$10*(IF(G$5=0,0,POWER(1+G$5,$C47-$C$10)))),G$7,(G$3+G$4*('Alternative Data'!B45)+G$10*(IF(G$5=0,0,POWER(1+G$5,$C47-$C$10)))))))</f>
        <v>0.18100000000000002</v>
      </c>
      <c r="H46" s="63">
        <f>IF(H$6&lt;(H$3+H$4*('Alternative Data'!C45)+H$10*(IF(H$5=0,0,POWER(1+H$5,$C47-$C$10)))),H$6,(IF(H$7&gt;(H$3+H$4*('Alternative Data'!C45)+H$10*(IF(H$5=0,0,POWER(1+H$5,$C47-$C$10)))),H$7,(H$3+H$4*('Alternative Data'!C45)+H$10*(IF(H$5=0,0,POWER(1+H$5,$C47-$C$10)))))))</f>
        <v>0.062</v>
      </c>
      <c r="I46" s="63">
        <f>IF(I$6&lt;(I$3+I$4*('Alternative Data'!D45)+I$10*(IF(I$5=0,0,POWER(1+I$5,$C47-$C$10)))),I$6,(IF(I$7&gt;(I$3+I$4*('Alternative Data'!D45)+I$10*(IF(I$5=0,0,POWER(1+I$5,$C47-$C$10)))),I$7,(I$3+I$4*('Alternative Data'!D45)+I$10*(IF(I$5=0,0,POWER(1+I$5,$C47-$C$10)))))))</f>
        <v>0.06</v>
      </c>
      <c r="J46" s="63">
        <f>IF(J$6&lt;(J$3+J$4*('Alternative Data'!E45)+J$10*(IF(J$5=0,0,POWER(1+J$5,$C47-$C$10)))),J$6,(IF(J$7&gt;(J$3+J$4*('Alternative Data'!E45)+J$10*(IF(J$5=0,0,POWER(1+J$5,$C47-$C$10)))),J$7,(J$3+J$4*('Alternative Data'!E45)+J$10*(IF(J$5=0,0,POWER(1+J$5,$C47-$C$10)))))))</f>
        <v>0.037000000000000005</v>
      </c>
      <c r="K46" s="63">
        <f>IF(K$6&lt;(K$3+K$4*('Alternative Data'!F45)+K$10*(IF(K$5=0,0,POWER(1+K$5,$C47-$C$10)))),K$6,(IF(K$7&gt;(K$3+K$4*('Alternative Data'!F45)+K$10*(IF(K$5=0,0,POWER(1+K$5,$C47-$C$10)))),K$7,(K$3+K$4*('Alternative Data'!F45)+K$10*(IF(K$5=0,0,POWER(1+K$5,$C47-$C$10)))))))</f>
        <v>0.096</v>
      </c>
      <c r="L46" s="194">
        <f t="shared" si="6"/>
        <v>0.032</v>
      </c>
      <c r="M46" s="65">
        <f>'Alternative Data'!A45</f>
        <v>2049</v>
      </c>
      <c r="N46" s="656">
        <f t="shared" si="2"/>
        <v>80400</v>
      </c>
      <c r="O46" s="657">
        <f>F46*(P45*N45+N46*(G46-SUM(H46:K46))/2)/N46</f>
        <v>0.12</v>
      </c>
      <c r="P46" s="178">
        <f>(P45*N45+N46*(O46+SUM(H46:K46)-G46))/N46</f>
        <v>2.480568407960199</v>
      </c>
      <c r="Q46" s="66">
        <f>O46+SUM(H46:K46)</f>
        <v>0.375</v>
      </c>
      <c r="R46" s="63">
        <f>G46-Q46</f>
        <v>-0.19399999999999998</v>
      </c>
      <c r="S46" s="64">
        <f t="shared" si="5"/>
        <v>0.064</v>
      </c>
      <c r="T46" s="109"/>
      <c r="U46"/>
      <c r="V46"/>
      <c r="W46"/>
      <c r="X46"/>
      <c r="Y46"/>
      <c r="Z46"/>
      <c r="AA46"/>
    </row>
    <row r="47" spans="1:27" ht="18" customHeight="1">
      <c r="A47"/>
      <c r="B47" s="191"/>
      <c r="C47" s="48">
        <f>'Alternative Data'!A46</f>
        <v>2050</v>
      </c>
      <c r="D47" s="331">
        <f>IF(D$6&lt;(D$3+D$4*('Alternative Data'!P46)+D$10*(IF(D$5=0,0,POWER(1+D$5,$C48-$C$10)))),D$6,(IF(D$7&gt;(D$3+D$4*('Alternative Data'!P46)+D$10*(IF(D$5=0,0,POWER(1+D$5,$C48-$C$10)))),D$7,(D$3+D$4*('Alternative Data'!P46)+D$10*(IF(D$5=0,0,POWER(1+D$5,$C48-$C$10)))))))</f>
        <v>38700</v>
      </c>
      <c r="E47" s="332">
        <f>IF(E$6&lt;(E$3+E$4*('Alternative Data'!R46)+E$10*(IF(E$5=0,0,POWER(1+E$5,$C48-$C$10)))),E$6,(IF(E$7&gt;(E$3+E$4*('Alternative Data'!R46)+E$10*(IF(E$5=0,0,POWER(1+E$5,$C48-$C$10)))),E$7,(E$3+E$4*('Alternative Data'!R46)+E$10*(IF(E$5=0,0,POWER(1+E$5,$C48-$C$10)))))))</f>
        <v>2.1705426356589146</v>
      </c>
      <c r="F47" s="294" t="s">
        <v>68</v>
      </c>
      <c r="G47" s="20">
        <f>IF(G$6&lt;(G$3+G$4*('Alternative Data'!B46)+G$10*(IF(G$5=0,0,POWER(1+G$5,$C48-$C$10)))),G$6,(IF(G$7&gt;(G$3+G$4*('Alternative Data'!B46)+G$10*(IF(G$5=0,0,POWER(1+G$5,$C48-$C$10)))),G$7,(G$3+G$4*('Alternative Data'!B46)+G$10*(IF(G$5=0,0,POWER(1+G$5,$C48-$C$10)))))))</f>
        <v>0.18100000000000002</v>
      </c>
      <c r="H47" s="20">
        <f>IF(H$6&lt;(H$3+H$4*('Alternative Data'!C46)+H$10*(IF(H$5=0,0,POWER(1+H$5,$C48-$C$10)))),H$6,(IF(H$7&gt;(H$3+H$4*('Alternative Data'!C46)+H$10*(IF(H$5=0,0,POWER(1+H$5,$C48-$C$10)))),H$7,(H$3+H$4*('Alternative Data'!C46)+H$10*(IF(H$5=0,0,POWER(1+H$5,$C48-$C$10)))))))</f>
        <v>0.061</v>
      </c>
      <c r="I47" s="20">
        <f>IF(I$6&lt;(I$3+I$4*('Alternative Data'!D46)+I$10*(IF(I$5=0,0,POWER(1+I$5,$C48-$C$10)))),I$6,(IF(I$7&gt;(I$3+I$4*('Alternative Data'!D46)+I$10*(IF(I$5=0,0,POWER(1+I$5,$C48-$C$10)))),I$7,(I$3+I$4*('Alternative Data'!D46)+I$10*(IF(I$5=0,0,POWER(1+I$5,$C48-$C$10)))))))</f>
        <v>0.061</v>
      </c>
      <c r="J47" s="20">
        <f>IF(J$6&lt;(J$3+J$4*('Alternative Data'!E46)+J$10*(IF(J$5=0,0,POWER(1+J$5,$C48-$C$10)))),J$6,(IF(J$7&gt;(J$3+J$4*('Alternative Data'!E46)+J$10*(IF(J$5=0,0,POWER(1+J$5,$C48-$C$10)))),J$7,(J$3+J$4*('Alternative Data'!E46)+J$10*(IF(J$5=0,0,POWER(1+J$5,$C48-$C$10)))))))</f>
        <v>0.038</v>
      </c>
      <c r="K47" s="20">
        <f>IF(K$6&lt;(K$3+K$4*('Alternative Data'!F46)+K$10*(IF(K$5=0,0,POWER(1+K$5,$C48-$C$10)))),K$6,(IF(K$7&gt;(K$3+K$4*('Alternative Data'!F46)+K$10*(IF(K$5=0,0,POWER(1+K$5,$C48-$C$10)))),K$7,(K$3+K$4*('Alternative Data'!F46)+K$10*(IF(K$5=0,0,POWER(1+K$5,$C48-$C$10)))))))</f>
        <v>0.096</v>
      </c>
      <c r="L47" s="631">
        <f t="shared" si="6"/>
        <v>0.032</v>
      </c>
      <c r="M47" s="639">
        <f>'Alternative Data'!A46</f>
        <v>2050</v>
      </c>
      <c r="N47" s="646">
        <f t="shared" si="2"/>
        <v>84000</v>
      </c>
      <c r="O47" s="647" t="s">
        <v>68</v>
      </c>
      <c r="P47" s="640" t="s">
        <v>68</v>
      </c>
      <c r="Q47" s="23" t="s">
        <v>68</v>
      </c>
      <c r="R47" s="21" t="s">
        <v>68</v>
      </c>
      <c r="S47" s="220">
        <f t="shared" si="5"/>
        <v>0.064</v>
      </c>
      <c r="T47" s="81"/>
      <c r="U47"/>
      <c r="V47"/>
      <c r="W47"/>
      <c r="X47"/>
      <c r="Y47"/>
      <c r="Z47"/>
      <c r="AA47"/>
    </row>
    <row r="48" spans="1:27" ht="18" customHeight="1">
      <c r="A48"/>
      <c r="B48" s="191"/>
      <c r="C48" s="41">
        <f>'Alternative Data'!A47</f>
        <v>2051</v>
      </c>
      <c r="D48" s="331">
        <f>IF(D$6&lt;(D$3+D$4*('Alternative Data'!P47)+D$10*(IF(D$5=0,0,POWER(1+D$5,$C49-$C$10)))),D$6,(IF(D$7&gt;(D$3+D$4*('Alternative Data'!P47)+D$10*(IF(D$5=0,0,POWER(1+D$5,$C49-$C$10)))),D$7,(D$3+D$4*('Alternative Data'!P47)+D$10*(IF(D$5=0,0,POWER(1+D$5,$C49-$C$10)))))))</f>
        <v>39600</v>
      </c>
      <c r="E48" s="332">
        <f>IF(E$6&lt;(E$3+E$4*('Alternative Data'!R47)+E$10*(IF(E$5=0,0,POWER(1+E$5,$C49-$C$10)))),E$6,(IF(E$7&gt;(E$3+E$4*('Alternative Data'!R47)+E$10*(IF(E$5=0,0,POWER(1+E$5,$C49-$C$10)))),E$7,(E$3+E$4*('Alternative Data'!R47)+E$10*(IF(E$5=0,0,POWER(1+E$5,$C49-$C$10)))))))</f>
        <v>2.217171717171717</v>
      </c>
      <c r="F48" s="294" t="s">
        <v>68</v>
      </c>
      <c r="G48" s="20">
        <f>IF(G$6&lt;(G$3+G$4*('Alternative Data'!B47)+G$10*(IF(G$5=0,0,POWER(1+G$5,$C49-$C$10)))),G$6,(IF(G$7&gt;(G$3+G$4*('Alternative Data'!B47)+G$10*(IF(G$5=0,0,POWER(1+G$5,$C49-$C$10)))),G$7,(G$3+G$4*('Alternative Data'!B47)+G$10*(IF(G$5=0,0,POWER(1+G$5,$C49-$C$10)))))))</f>
        <v>0.18100000000000002</v>
      </c>
      <c r="H48" s="20">
        <f>IF(H$6&lt;(H$3+H$4*('Alternative Data'!C47)+H$10*(IF(H$5=0,0,POWER(1+H$5,$C49-$C$10)))),H$6,(IF(H$7&gt;(H$3+H$4*('Alternative Data'!C47)+H$10*(IF(H$5=0,0,POWER(1+H$5,$C49-$C$10)))),H$7,(H$3+H$4*('Alternative Data'!C47)+H$10*(IF(H$5=0,0,POWER(1+H$5,$C49-$C$10)))))))</f>
        <v>0.061</v>
      </c>
      <c r="I48" s="20">
        <f>IF(I$6&lt;(I$3+I$4*('Alternative Data'!D47)+I$10*(IF(I$5=0,0,POWER(1+I$5,$C49-$C$10)))),I$6,(IF(I$7&gt;(I$3+I$4*('Alternative Data'!D47)+I$10*(IF(I$5=0,0,POWER(1+I$5,$C49-$C$10)))),I$7,(I$3+I$4*('Alternative Data'!D47)+I$10*(IF(I$5=0,0,POWER(1+I$5,$C49-$C$10)))))))</f>
        <v>0.062</v>
      </c>
      <c r="J48" s="20">
        <f>IF(J$6&lt;(J$3+J$4*('Alternative Data'!E47)+J$10*(IF(J$5=0,0,POWER(1+J$5,$C49-$C$10)))),J$6,(IF(J$7&gt;(J$3+J$4*('Alternative Data'!E47)+J$10*(IF(J$5=0,0,POWER(1+J$5,$C49-$C$10)))),J$7,(J$3+J$4*('Alternative Data'!E47)+J$10*(IF(J$5=0,0,POWER(1+J$5,$C49-$C$10)))))))</f>
        <v>0.038</v>
      </c>
      <c r="K48" s="20">
        <f>IF(K$6&lt;(K$3+K$4*('Alternative Data'!F47)+K$10*(IF(K$5=0,0,POWER(1+K$5,$C49-$C$10)))),K$6,(IF(K$7&gt;(K$3+K$4*('Alternative Data'!F47)+K$10*(IF(K$5=0,0,POWER(1+K$5,$C49-$C$10)))),K$7,(K$3+K$4*('Alternative Data'!F47)+K$10*(IF(K$5=0,0,POWER(1+K$5,$C49-$C$10)))))))</f>
        <v>0.096</v>
      </c>
      <c r="L48" s="631">
        <f t="shared" si="6"/>
        <v>0.032</v>
      </c>
      <c r="M48" s="635">
        <f>'Alternative Data'!A47</f>
        <v>2051</v>
      </c>
      <c r="N48" s="648">
        <f t="shared" si="2"/>
        <v>87800</v>
      </c>
      <c r="O48" s="649" t="s">
        <v>68</v>
      </c>
      <c r="P48" s="640" t="s">
        <v>68</v>
      </c>
      <c r="Q48" s="23" t="s">
        <v>68</v>
      </c>
      <c r="R48" s="21" t="s">
        <v>68</v>
      </c>
      <c r="S48" s="220">
        <f t="shared" si="5"/>
        <v>0.064</v>
      </c>
      <c r="T48" s="81"/>
      <c r="U48"/>
      <c r="V48"/>
      <c r="W48"/>
      <c r="X48"/>
      <c r="Y48"/>
      <c r="Z48"/>
      <c r="AA48"/>
    </row>
    <row r="49" spans="1:27" ht="18" customHeight="1">
      <c r="A49"/>
      <c r="B49" s="191"/>
      <c r="C49" s="41">
        <f>'Alternative Data'!A48</f>
        <v>2052</v>
      </c>
      <c r="D49" s="331">
        <f>IF(D$6&lt;(D$3+D$4*('Alternative Data'!P48)+D$10*(IF(D$5=0,0,POWER(1+D$5,$C50-$C$10)))),D$6,(IF(D$7&gt;(D$3+D$4*('Alternative Data'!P48)+D$10*(IF(D$5=0,0,POWER(1+D$5,$C50-$C$10)))),D$7,(D$3+D$4*('Alternative Data'!P48)+D$10*(IF(D$5=0,0,POWER(1+D$5,$C50-$C$10)))))))</f>
        <v>40400</v>
      </c>
      <c r="E49" s="332">
        <f>IF(E$6&lt;(E$3+E$4*('Alternative Data'!R48)+E$10*(IF(E$5=0,0,POWER(1+E$5,$C50-$C$10)))),E$6,(IF(E$7&gt;(E$3+E$4*('Alternative Data'!R48)+E$10*(IF(E$5=0,0,POWER(1+E$5,$C50-$C$10)))),E$7,(E$3+E$4*('Alternative Data'!R48)+E$10*(IF(E$5=0,0,POWER(1+E$5,$C50-$C$10)))))))</f>
        <v>2.267326732673267</v>
      </c>
      <c r="F49" s="294" t="s">
        <v>68</v>
      </c>
      <c r="G49" s="20">
        <f>IF(G$6&lt;(G$3+G$4*('Alternative Data'!B48)+G$10*(IF(G$5=0,0,POWER(1+G$5,$C50-$C$10)))),G$6,(IF(G$7&gt;(G$3+G$4*('Alternative Data'!B48)+G$10*(IF(G$5=0,0,POWER(1+G$5,$C50-$C$10)))),G$7,(G$3+G$4*('Alternative Data'!B48)+G$10*(IF(G$5=0,0,POWER(1+G$5,$C50-$C$10)))))))</f>
        <v>0.18100000000000002</v>
      </c>
      <c r="H49" s="20">
        <f>IF(H$6&lt;(H$3+H$4*('Alternative Data'!C48)+H$10*(IF(H$5=0,0,POWER(1+H$5,$C50-$C$10)))),H$6,(IF(H$7&gt;(H$3+H$4*('Alternative Data'!C48)+H$10*(IF(H$5=0,0,POWER(1+H$5,$C50-$C$10)))),H$7,(H$3+H$4*('Alternative Data'!C48)+H$10*(IF(H$5=0,0,POWER(1+H$5,$C50-$C$10)))))))</f>
        <v>0.061</v>
      </c>
      <c r="I49" s="20">
        <f>IF(I$6&lt;(I$3+I$4*('Alternative Data'!D48)+I$10*(IF(I$5=0,0,POWER(1+I$5,$C50-$C$10)))),I$6,(IF(I$7&gt;(I$3+I$4*('Alternative Data'!D48)+I$10*(IF(I$5=0,0,POWER(1+I$5,$C50-$C$10)))),I$7,(I$3+I$4*('Alternative Data'!D48)+I$10*(IF(I$5=0,0,POWER(1+I$5,$C50-$C$10)))))))</f>
        <v>0.063</v>
      </c>
      <c r="J49" s="20">
        <f>IF(J$6&lt;(J$3+J$4*('Alternative Data'!E48)+J$10*(IF(J$5=0,0,POWER(1+J$5,$C50-$C$10)))),J$6,(IF(J$7&gt;(J$3+J$4*('Alternative Data'!E48)+J$10*(IF(J$5=0,0,POWER(1+J$5,$C50-$C$10)))),J$7,(J$3+J$4*('Alternative Data'!E48)+J$10*(IF(J$5=0,0,POWER(1+J$5,$C50-$C$10)))))))</f>
        <v>0.038</v>
      </c>
      <c r="K49" s="20">
        <f>IF(K$6&lt;(K$3+K$4*('Alternative Data'!F48)+K$10*(IF(K$5=0,0,POWER(1+K$5,$C50-$C$10)))),K$6,(IF(K$7&gt;(K$3+K$4*('Alternative Data'!F48)+K$10*(IF(K$5=0,0,POWER(1+K$5,$C50-$C$10)))),K$7,(K$3+K$4*('Alternative Data'!F48)+K$10*(IF(K$5=0,0,POWER(1+K$5,$C50-$C$10)))))))</f>
        <v>0.096</v>
      </c>
      <c r="L49" s="631">
        <f aca="true" t="shared" si="7" ref="L49:L80">IF(L$6&lt;(L$3+L$4*K49*($L$15/$K$15)+L$10*(IF(L$5=0,0,POWER(1+L$5,$C50-$C$10)))),L$6,(IF(L$7&gt;(L$3+L$4*K49*($L$15/$K$15)+L$10*(IF(L$5=0,0,POWER(1+L$5,$C50-$C$10)))),L$7,(L$3+L$4*K49*($L$15/$K$15)+L$10*(IF(L$5=0,0,POWER(1+L$5,$C50-$C$10)))))))</f>
        <v>0.032</v>
      </c>
      <c r="M49" s="635">
        <f>'Alternative Data'!A48</f>
        <v>2052</v>
      </c>
      <c r="N49" s="648">
        <f t="shared" si="2"/>
        <v>91599.99999999999</v>
      </c>
      <c r="O49" s="649" t="s">
        <v>68</v>
      </c>
      <c r="P49" s="640" t="s">
        <v>68</v>
      </c>
      <c r="Q49" s="23" t="s">
        <v>68</v>
      </c>
      <c r="R49" s="21" t="s">
        <v>68</v>
      </c>
      <c r="S49" s="220">
        <f t="shared" si="5"/>
        <v>0.064</v>
      </c>
      <c r="T49" s="81"/>
      <c r="U49"/>
      <c r="V49"/>
      <c r="W49"/>
      <c r="X49"/>
      <c r="Y49"/>
      <c r="Z49"/>
      <c r="AA49"/>
    </row>
    <row r="50" spans="1:27" ht="18" customHeight="1">
      <c r="A50"/>
      <c r="B50" s="191"/>
      <c r="C50" s="41">
        <f>'Alternative Data'!A49</f>
        <v>2053</v>
      </c>
      <c r="D50" s="331">
        <f>IF(D$6&lt;(D$3+D$4*('Alternative Data'!P49)+D$10*(IF(D$5=0,0,POWER(1+D$5,$C51-$C$10)))),D$6,(IF(D$7&gt;(D$3+D$4*('Alternative Data'!P49)+D$10*(IF(D$5=0,0,POWER(1+D$5,$C51-$C$10)))),D$7,(D$3+D$4*('Alternative Data'!P49)+D$10*(IF(D$5=0,0,POWER(1+D$5,$C51-$C$10)))))))</f>
        <v>41200</v>
      </c>
      <c r="E50" s="332">
        <f>IF(E$6&lt;(E$3+E$4*('Alternative Data'!R49)+E$10*(IF(E$5=0,0,POWER(1+E$5,$C51-$C$10)))),E$6,(IF(E$7&gt;(E$3+E$4*('Alternative Data'!R49)+E$10*(IF(E$5=0,0,POWER(1+E$5,$C51-$C$10)))),E$7,(E$3+E$4*('Alternative Data'!R49)+E$10*(IF(E$5=0,0,POWER(1+E$5,$C51-$C$10)))))))</f>
        <v>2.3179611650485437</v>
      </c>
      <c r="F50" s="294" t="s">
        <v>68</v>
      </c>
      <c r="G50" s="20">
        <f>IF(G$6&lt;(G$3+G$4*('Alternative Data'!B49)+G$10*(IF(G$5=0,0,POWER(1+G$5,$C51-$C$10)))),G$6,(IF(G$7&gt;(G$3+G$4*('Alternative Data'!B49)+G$10*(IF(G$5=0,0,POWER(1+G$5,$C51-$C$10)))),G$7,(G$3+G$4*('Alternative Data'!B49)+G$10*(IF(G$5=0,0,POWER(1+G$5,$C51-$C$10)))))))</f>
        <v>0.18100000000000002</v>
      </c>
      <c r="H50" s="20">
        <f>IF(H$6&lt;(H$3+H$4*('Alternative Data'!C49)+H$10*(IF(H$5=0,0,POWER(1+H$5,$C51-$C$10)))),H$6,(IF(H$7&gt;(H$3+H$4*('Alternative Data'!C49)+H$10*(IF(H$5=0,0,POWER(1+H$5,$C51-$C$10)))),H$7,(H$3+H$4*('Alternative Data'!C49)+H$10*(IF(H$5=0,0,POWER(1+H$5,$C51-$C$10)))))))</f>
        <v>0.062</v>
      </c>
      <c r="I50" s="20">
        <f>IF(I$6&lt;(I$3+I$4*('Alternative Data'!D49)+I$10*(IF(I$5=0,0,POWER(1+I$5,$C51-$C$10)))),I$6,(IF(I$7&gt;(I$3+I$4*('Alternative Data'!D49)+I$10*(IF(I$5=0,0,POWER(1+I$5,$C51-$C$10)))),I$7,(I$3+I$4*('Alternative Data'!D49)+I$10*(IF(I$5=0,0,POWER(1+I$5,$C51-$C$10)))))))</f>
        <v>0.063</v>
      </c>
      <c r="J50" s="20">
        <f>IF(J$6&lt;(J$3+J$4*('Alternative Data'!E49)+J$10*(IF(J$5=0,0,POWER(1+J$5,$C51-$C$10)))),J$6,(IF(J$7&gt;(J$3+J$4*('Alternative Data'!E49)+J$10*(IF(J$5=0,0,POWER(1+J$5,$C51-$C$10)))),J$7,(J$3+J$4*('Alternative Data'!E49)+J$10*(IF(J$5=0,0,POWER(1+J$5,$C51-$C$10)))))))</f>
        <v>0.039</v>
      </c>
      <c r="K50" s="20">
        <f>IF(K$6&lt;(K$3+K$4*('Alternative Data'!F49)+K$10*(IF(K$5=0,0,POWER(1+K$5,$C51-$C$10)))),K$6,(IF(K$7&gt;(K$3+K$4*('Alternative Data'!F49)+K$10*(IF(K$5=0,0,POWER(1+K$5,$C51-$C$10)))),K$7,(K$3+K$4*('Alternative Data'!F49)+K$10*(IF(K$5=0,0,POWER(1+K$5,$C51-$C$10)))))))</f>
        <v>0.096</v>
      </c>
      <c r="L50" s="631">
        <f t="shared" si="7"/>
        <v>0.032</v>
      </c>
      <c r="M50" s="635">
        <f>'Alternative Data'!A49</f>
        <v>2053</v>
      </c>
      <c r="N50" s="648">
        <f t="shared" si="2"/>
        <v>95500</v>
      </c>
      <c r="O50" s="649" t="s">
        <v>68</v>
      </c>
      <c r="P50" s="640" t="s">
        <v>68</v>
      </c>
      <c r="Q50" s="23" t="s">
        <v>68</v>
      </c>
      <c r="R50" s="21" t="s">
        <v>68</v>
      </c>
      <c r="S50" s="220">
        <f t="shared" si="5"/>
        <v>0.064</v>
      </c>
      <c r="T50" s="81"/>
      <c r="U50"/>
      <c r="V50"/>
      <c r="W50"/>
      <c r="X50"/>
      <c r="Y50"/>
      <c r="Z50"/>
      <c r="AA50"/>
    </row>
    <row r="51" spans="1:27" ht="18" customHeight="1">
      <c r="A51"/>
      <c r="B51" s="191"/>
      <c r="C51" s="41">
        <f>'Alternative Data'!A50</f>
        <v>2054</v>
      </c>
      <c r="D51" s="331">
        <f>IF(D$6&lt;(D$3+D$4*('Alternative Data'!P50)+D$10*(IF(D$5=0,0,POWER(1+D$5,$C52-$C$10)))),D$6,(IF(D$7&gt;(D$3+D$4*('Alternative Data'!P50)+D$10*(IF(D$5=0,0,POWER(1+D$5,$C52-$C$10)))),D$7,(D$3+D$4*('Alternative Data'!P50)+D$10*(IF(D$5=0,0,POWER(1+D$5,$C52-$C$10)))))))</f>
        <v>42100</v>
      </c>
      <c r="E51" s="332">
        <f>IF(E$6&lt;(E$3+E$4*('Alternative Data'!R50)+E$10*(IF(E$5=0,0,POWER(1+E$5,$C52-$C$10)))),E$6,(IF(E$7&gt;(E$3+E$4*('Alternative Data'!R50)+E$10*(IF(E$5=0,0,POWER(1+E$5,$C52-$C$10)))),E$7,(E$3+E$4*('Alternative Data'!R50)+E$10*(IF(E$5=0,0,POWER(1+E$5,$C52-$C$10)))))))</f>
        <v>2.370546318289786</v>
      </c>
      <c r="F51" s="294" t="s">
        <v>68</v>
      </c>
      <c r="G51" s="20">
        <f>IF(G$6&lt;(G$3+G$4*('Alternative Data'!B50)+G$10*(IF(G$5=0,0,POWER(1+G$5,$C52-$C$10)))),G$6,(IF(G$7&gt;(G$3+G$4*('Alternative Data'!B50)+G$10*(IF(G$5=0,0,POWER(1+G$5,$C52-$C$10)))),G$7,(G$3+G$4*('Alternative Data'!B50)+G$10*(IF(G$5=0,0,POWER(1+G$5,$C52-$C$10)))))))</f>
        <v>0.18100000000000002</v>
      </c>
      <c r="H51" s="20">
        <f>IF(H$6&lt;(H$3+H$4*('Alternative Data'!C50)+H$10*(IF(H$5=0,0,POWER(1+H$5,$C52-$C$10)))),H$6,(IF(H$7&gt;(H$3+H$4*('Alternative Data'!C50)+H$10*(IF(H$5=0,0,POWER(1+H$5,$C52-$C$10)))),H$7,(H$3+H$4*('Alternative Data'!C50)+H$10*(IF(H$5=0,0,POWER(1+H$5,$C52-$C$10)))))))</f>
        <v>0.062</v>
      </c>
      <c r="I51" s="20">
        <f>IF(I$6&lt;(I$3+I$4*('Alternative Data'!D50)+I$10*(IF(I$5=0,0,POWER(1+I$5,$C52-$C$10)))),I$6,(IF(I$7&gt;(I$3+I$4*('Alternative Data'!D50)+I$10*(IF(I$5=0,0,POWER(1+I$5,$C52-$C$10)))),I$7,(I$3+I$4*('Alternative Data'!D50)+I$10*(IF(I$5=0,0,POWER(1+I$5,$C52-$C$10)))))))</f>
        <v>0.064</v>
      </c>
      <c r="J51" s="20">
        <f>IF(J$6&lt;(J$3+J$4*('Alternative Data'!E50)+J$10*(IF(J$5=0,0,POWER(1+J$5,$C52-$C$10)))),J$6,(IF(J$7&gt;(J$3+J$4*('Alternative Data'!E50)+J$10*(IF(J$5=0,0,POWER(1+J$5,$C52-$C$10)))),J$7,(J$3+J$4*('Alternative Data'!E50)+J$10*(IF(J$5=0,0,POWER(1+J$5,$C52-$C$10)))))))</f>
        <v>0.039</v>
      </c>
      <c r="K51" s="20">
        <f>IF(K$6&lt;(K$3+K$4*('Alternative Data'!F50)+K$10*(IF(K$5=0,0,POWER(1+K$5,$C52-$C$10)))),K$6,(IF(K$7&gt;(K$3+K$4*('Alternative Data'!F50)+K$10*(IF(K$5=0,0,POWER(1+K$5,$C52-$C$10)))),K$7,(K$3+K$4*('Alternative Data'!F50)+K$10*(IF(K$5=0,0,POWER(1+K$5,$C52-$C$10)))))))</f>
        <v>0.096</v>
      </c>
      <c r="L51" s="631">
        <f t="shared" si="7"/>
        <v>0.032</v>
      </c>
      <c r="M51" s="635">
        <f>'Alternative Data'!A50</f>
        <v>2054</v>
      </c>
      <c r="N51" s="648">
        <f t="shared" si="2"/>
        <v>99800</v>
      </c>
      <c r="O51" s="649" t="s">
        <v>68</v>
      </c>
      <c r="P51" s="640" t="s">
        <v>68</v>
      </c>
      <c r="Q51" s="23" t="s">
        <v>68</v>
      </c>
      <c r="R51" s="21" t="s">
        <v>68</v>
      </c>
      <c r="S51" s="220">
        <f t="shared" si="5"/>
        <v>0.064</v>
      </c>
      <c r="T51" s="81"/>
      <c r="U51"/>
      <c r="V51"/>
      <c r="W51"/>
      <c r="X51"/>
      <c r="Y51"/>
      <c r="Z51"/>
      <c r="AA51"/>
    </row>
    <row r="52" spans="1:27" ht="18" customHeight="1">
      <c r="A52"/>
      <c r="B52" s="191"/>
      <c r="C52" s="41">
        <f>'Alternative Data'!A51</f>
        <v>2055</v>
      </c>
      <c r="D52" s="331">
        <f>IF(D$6&lt;(D$3+D$4*('Alternative Data'!P51)+D$10*(IF(D$5=0,0,POWER(1+D$5,$C53-$C$10)))),D$6,(IF(D$7&gt;(D$3+D$4*('Alternative Data'!P51)+D$10*(IF(D$5=0,0,POWER(1+D$5,$C53-$C$10)))),D$7,(D$3+D$4*('Alternative Data'!P51)+D$10*(IF(D$5=0,0,POWER(1+D$5,$C53-$C$10)))))))</f>
        <v>43200</v>
      </c>
      <c r="E52" s="332">
        <f>IF(E$6&lt;(E$3+E$4*('Alternative Data'!R51)+E$10*(IF(E$5=0,0,POWER(1+E$5,$C53-$C$10)))),E$6,(IF(E$7&gt;(E$3+E$4*('Alternative Data'!R51)+E$10*(IF(E$5=0,0,POWER(1+E$5,$C53-$C$10)))),E$7,(E$3+E$4*('Alternative Data'!R51)+E$10*(IF(E$5=0,0,POWER(1+E$5,$C53-$C$10)))))))</f>
        <v>2.4189814814814814</v>
      </c>
      <c r="F52" s="294" t="s">
        <v>68</v>
      </c>
      <c r="G52" s="20">
        <f>IF(G$6&lt;(G$3+G$4*('Alternative Data'!B51)+G$10*(IF(G$5=0,0,POWER(1+G$5,$C53-$C$10)))),G$6,(IF(G$7&gt;(G$3+G$4*('Alternative Data'!B51)+G$10*(IF(G$5=0,0,POWER(1+G$5,$C53-$C$10)))),G$7,(G$3+G$4*('Alternative Data'!B51)+G$10*(IF(G$5=0,0,POWER(1+G$5,$C53-$C$10)))))))</f>
        <v>0.18100000000000002</v>
      </c>
      <c r="H52" s="20">
        <f>IF(H$6&lt;(H$3+H$4*('Alternative Data'!C51)+H$10*(IF(H$5=0,0,POWER(1+H$5,$C53-$C$10)))),H$6,(IF(H$7&gt;(H$3+H$4*('Alternative Data'!C51)+H$10*(IF(H$5=0,0,POWER(1+H$5,$C53-$C$10)))),H$7,(H$3+H$4*('Alternative Data'!C51)+H$10*(IF(H$5=0,0,POWER(1+H$5,$C53-$C$10)))))))</f>
        <v>0.062</v>
      </c>
      <c r="I52" s="20">
        <f>IF(I$6&lt;(I$3+I$4*('Alternative Data'!D51)+I$10*(IF(I$5=0,0,POWER(1+I$5,$C53-$C$10)))),I$6,(IF(I$7&gt;(I$3+I$4*('Alternative Data'!D51)+I$10*(IF(I$5=0,0,POWER(1+I$5,$C53-$C$10)))),I$7,(I$3+I$4*('Alternative Data'!D51)+I$10*(IF(I$5=0,0,POWER(1+I$5,$C53-$C$10)))))))</f>
        <v>0.065</v>
      </c>
      <c r="J52" s="20">
        <f>IF(J$6&lt;(J$3+J$4*('Alternative Data'!E51)+J$10*(IF(J$5=0,0,POWER(1+J$5,$C53-$C$10)))),J$6,(IF(J$7&gt;(J$3+J$4*('Alternative Data'!E51)+J$10*(IF(J$5=0,0,POWER(1+J$5,$C53-$C$10)))),J$7,(J$3+J$4*('Alternative Data'!E51)+J$10*(IF(J$5=0,0,POWER(1+J$5,$C53-$C$10)))))))</f>
        <v>0.039</v>
      </c>
      <c r="K52" s="20">
        <f>IF(K$6&lt;(K$3+K$4*('Alternative Data'!F51)+K$10*(IF(K$5=0,0,POWER(1+K$5,$C53-$C$10)))),K$6,(IF(K$7&gt;(K$3+K$4*('Alternative Data'!F51)+K$10*(IF(K$5=0,0,POWER(1+K$5,$C53-$C$10)))),K$7,(K$3+K$4*('Alternative Data'!F51)+K$10*(IF(K$5=0,0,POWER(1+K$5,$C53-$C$10)))))))</f>
        <v>0.096</v>
      </c>
      <c r="L52" s="631">
        <f t="shared" si="7"/>
        <v>0.032</v>
      </c>
      <c r="M52" s="635">
        <f>'Alternative Data'!A51</f>
        <v>2055</v>
      </c>
      <c r="N52" s="648">
        <f t="shared" si="2"/>
        <v>104500</v>
      </c>
      <c r="O52" s="649" t="s">
        <v>68</v>
      </c>
      <c r="P52" s="640" t="s">
        <v>68</v>
      </c>
      <c r="Q52" s="23" t="s">
        <v>68</v>
      </c>
      <c r="R52" s="21" t="s">
        <v>68</v>
      </c>
      <c r="S52" s="220">
        <f t="shared" si="5"/>
        <v>0.064</v>
      </c>
      <c r="T52" s="81"/>
      <c r="U52"/>
      <c r="V52"/>
      <c r="W52"/>
      <c r="X52"/>
      <c r="Y52"/>
      <c r="Z52"/>
      <c r="AA52"/>
    </row>
    <row r="53" spans="1:27" ht="18" customHeight="1">
      <c r="A53"/>
      <c r="B53" s="191"/>
      <c r="C53" s="41">
        <f>'Alternative Data'!A52</f>
        <v>2056</v>
      </c>
      <c r="D53" s="331">
        <f>IF(D$6&lt;(D$3+D$4*('Alternative Data'!P52)+D$10*(IF(D$5=0,0,POWER(1+D$5,$C54-$C$10)))),D$6,(IF(D$7&gt;(D$3+D$4*('Alternative Data'!P52)+D$10*(IF(D$5=0,0,POWER(1+D$5,$C54-$C$10)))),D$7,(D$3+D$4*('Alternative Data'!P52)+D$10*(IF(D$5=0,0,POWER(1+D$5,$C54-$C$10)))))))</f>
        <v>44100</v>
      </c>
      <c r="E53" s="332">
        <f>IF(E$6&lt;(E$3+E$4*('Alternative Data'!R52)+E$10*(IF(E$5=0,0,POWER(1+E$5,$C54-$C$10)))),E$6,(IF(E$7&gt;(E$3+E$4*('Alternative Data'!R52)+E$10*(IF(E$5=0,0,POWER(1+E$5,$C54-$C$10)))),E$7,(E$3+E$4*('Alternative Data'!R52)+E$10*(IF(E$5=0,0,POWER(1+E$5,$C54-$C$10)))))))</f>
        <v>2.473922902494331</v>
      </c>
      <c r="F53" s="294" t="s">
        <v>68</v>
      </c>
      <c r="G53" s="20">
        <f>IF(G$6&lt;(G$3+G$4*('Alternative Data'!B52)+G$10*(IF(G$5=0,0,POWER(1+G$5,$C54-$C$10)))),G$6,(IF(G$7&gt;(G$3+G$4*('Alternative Data'!B52)+G$10*(IF(G$5=0,0,POWER(1+G$5,$C54-$C$10)))),G$7,(G$3+G$4*('Alternative Data'!B52)+G$10*(IF(G$5=0,0,POWER(1+G$5,$C54-$C$10)))))))</f>
        <v>0.18100000000000002</v>
      </c>
      <c r="H53" s="20">
        <f>IF(H$6&lt;(H$3+H$4*('Alternative Data'!C52)+H$10*(IF(H$5=0,0,POWER(1+H$5,$C54-$C$10)))),H$6,(IF(H$7&gt;(H$3+H$4*('Alternative Data'!C52)+H$10*(IF(H$5=0,0,POWER(1+H$5,$C54-$C$10)))),H$7,(H$3+H$4*('Alternative Data'!C52)+H$10*(IF(H$5=0,0,POWER(1+H$5,$C54-$C$10)))))))</f>
        <v>0.062</v>
      </c>
      <c r="I53" s="20">
        <f>IF(I$6&lt;(I$3+I$4*('Alternative Data'!D52)+I$10*(IF(I$5=0,0,POWER(1+I$5,$C54-$C$10)))),I$6,(IF(I$7&gt;(I$3+I$4*('Alternative Data'!D52)+I$10*(IF(I$5=0,0,POWER(1+I$5,$C54-$C$10)))),I$7,(I$3+I$4*('Alternative Data'!D52)+I$10*(IF(I$5=0,0,POWER(1+I$5,$C54-$C$10)))))))</f>
        <v>0.066</v>
      </c>
      <c r="J53" s="20">
        <f>IF(J$6&lt;(J$3+J$4*('Alternative Data'!E52)+J$10*(IF(J$5=0,0,POWER(1+J$5,$C54-$C$10)))),J$6,(IF(J$7&gt;(J$3+J$4*('Alternative Data'!E52)+J$10*(IF(J$5=0,0,POWER(1+J$5,$C54-$C$10)))),J$7,(J$3+J$4*('Alternative Data'!E52)+J$10*(IF(J$5=0,0,POWER(1+J$5,$C54-$C$10)))))))</f>
        <v>0.04</v>
      </c>
      <c r="K53" s="20">
        <f>IF(K$6&lt;(K$3+K$4*('Alternative Data'!F52)+K$10*(IF(K$5=0,0,POWER(1+K$5,$C54-$C$10)))),K$6,(IF(K$7&gt;(K$3+K$4*('Alternative Data'!F52)+K$10*(IF(K$5=0,0,POWER(1+K$5,$C54-$C$10)))),K$7,(K$3+K$4*('Alternative Data'!F52)+K$10*(IF(K$5=0,0,POWER(1+K$5,$C54-$C$10)))))))</f>
        <v>0.096</v>
      </c>
      <c r="L53" s="631">
        <f t="shared" si="7"/>
        <v>0.032</v>
      </c>
      <c r="M53" s="635">
        <f>'Alternative Data'!A52</f>
        <v>2056</v>
      </c>
      <c r="N53" s="648">
        <f t="shared" si="2"/>
        <v>109100</v>
      </c>
      <c r="O53" s="649" t="s">
        <v>68</v>
      </c>
      <c r="P53" s="640" t="s">
        <v>68</v>
      </c>
      <c r="Q53" s="23" t="s">
        <v>68</v>
      </c>
      <c r="R53" s="21" t="s">
        <v>68</v>
      </c>
      <c r="S53" s="220">
        <f t="shared" si="5"/>
        <v>0.064</v>
      </c>
      <c r="T53" s="81"/>
      <c r="U53"/>
      <c r="V53"/>
      <c r="W53"/>
      <c r="X53"/>
      <c r="Y53"/>
      <c r="Z53"/>
      <c r="AA53"/>
    </row>
    <row r="54" spans="1:27" ht="18" customHeight="1">
      <c r="A54"/>
      <c r="B54" s="191"/>
      <c r="C54" s="41">
        <f>'Alternative Data'!A53</f>
        <v>2057</v>
      </c>
      <c r="D54" s="331">
        <f>IF(D$6&lt;(D$3+D$4*('Alternative Data'!P53)+D$10*(IF(D$5=0,0,POWER(1+D$5,$C55-$C$10)))),D$6,(IF(D$7&gt;(D$3+D$4*('Alternative Data'!P53)+D$10*(IF(D$5=0,0,POWER(1+D$5,$C55-$C$10)))),D$7,(D$3+D$4*('Alternative Data'!P53)+D$10*(IF(D$5=0,0,POWER(1+D$5,$C55-$C$10)))))))</f>
        <v>45000</v>
      </c>
      <c r="E54" s="332">
        <f>IF(E$6&lt;(E$3+E$4*('Alternative Data'!R53)+E$10*(IF(E$5=0,0,POWER(1+E$5,$C55-$C$10)))),E$6,(IF(E$7&gt;(E$3+E$4*('Alternative Data'!R53)+E$10*(IF(E$5=0,0,POWER(1+E$5,$C55-$C$10)))),E$7,(E$3+E$4*('Alternative Data'!R53)+E$10*(IF(E$5=0,0,POWER(1+E$5,$C55-$C$10)))))))</f>
        <v>2.531111111111111</v>
      </c>
      <c r="F54" s="294" t="s">
        <v>68</v>
      </c>
      <c r="G54" s="20">
        <f>IF(G$6&lt;(G$3+G$4*('Alternative Data'!B53)+G$10*(IF(G$5=0,0,POWER(1+G$5,$C55-$C$10)))),G$6,(IF(G$7&gt;(G$3+G$4*('Alternative Data'!B53)+G$10*(IF(G$5=0,0,POWER(1+G$5,$C55-$C$10)))),G$7,(G$3+G$4*('Alternative Data'!B53)+G$10*(IF(G$5=0,0,POWER(1+G$5,$C55-$C$10)))))))</f>
        <v>0.18100000000000002</v>
      </c>
      <c r="H54" s="20">
        <f>IF(H$6&lt;(H$3+H$4*('Alternative Data'!C53)+H$10*(IF(H$5=0,0,POWER(1+H$5,$C55-$C$10)))),H$6,(IF(H$7&gt;(H$3+H$4*('Alternative Data'!C53)+H$10*(IF(H$5=0,0,POWER(1+H$5,$C55-$C$10)))),H$7,(H$3+H$4*('Alternative Data'!C53)+H$10*(IF(H$5=0,0,POWER(1+H$5,$C55-$C$10)))))))</f>
        <v>0.063</v>
      </c>
      <c r="I54" s="20">
        <f>IF(I$6&lt;(I$3+I$4*('Alternative Data'!D53)+I$10*(IF(I$5=0,0,POWER(1+I$5,$C55-$C$10)))),I$6,(IF(I$7&gt;(I$3+I$4*('Alternative Data'!D53)+I$10*(IF(I$5=0,0,POWER(1+I$5,$C55-$C$10)))),I$7,(I$3+I$4*('Alternative Data'!D53)+I$10*(IF(I$5=0,0,POWER(1+I$5,$C55-$C$10)))))))</f>
        <v>0.067</v>
      </c>
      <c r="J54" s="20">
        <f>IF(J$6&lt;(J$3+J$4*('Alternative Data'!E53)+J$10*(IF(J$5=0,0,POWER(1+J$5,$C55-$C$10)))),J$6,(IF(J$7&gt;(J$3+J$4*('Alternative Data'!E53)+J$10*(IF(J$5=0,0,POWER(1+J$5,$C55-$C$10)))),J$7,(J$3+J$4*('Alternative Data'!E53)+J$10*(IF(J$5=0,0,POWER(1+J$5,$C55-$C$10)))))))</f>
        <v>0.04</v>
      </c>
      <c r="K54" s="20">
        <f>IF(K$6&lt;(K$3+K$4*('Alternative Data'!F53)+K$10*(IF(K$5=0,0,POWER(1+K$5,$C55-$C$10)))),K$6,(IF(K$7&gt;(K$3+K$4*('Alternative Data'!F53)+K$10*(IF(K$5=0,0,POWER(1+K$5,$C55-$C$10)))),K$7,(K$3+K$4*('Alternative Data'!F53)+K$10*(IF(K$5=0,0,POWER(1+K$5,$C55-$C$10)))))))</f>
        <v>0.096</v>
      </c>
      <c r="L54" s="631">
        <f t="shared" si="7"/>
        <v>0.032</v>
      </c>
      <c r="M54" s="635">
        <f>'Alternative Data'!A53</f>
        <v>2057</v>
      </c>
      <c r="N54" s="648">
        <f t="shared" si="2"/>
        <v>113900</v>
      </c>
      <c r="O54" s="649" t="s">
        <v>68</v>
      </c>
      <c r="P54" s="640" t="s">
        <v>68</v>
      </c>
      <c r="Q54" s="23" t="s">
        <v>68</v>
      </c>
      <c r="R54" s="21" t="s">
        <v>68</v>
      </c>
      <c r="S54" s="220">
        <f t="shared" si="5"/>
        <v>0.064</v>
      </c>
      <c r="T54" s="81"/>
      <c r="U54"/>
      <c r="V54"/>
      <c r="W54"/>
      <c r="X54"/>
      <c r="Y54"/>
      <c r="Z54"/>
      <c r="AA54"/>
    </row>
    <row r="55" spans="1:27" ht="18" customHeight="1">
      <c r="A55"/>
      <c r="B55" s="191"/>
      <c r="C55" s="41">
        <f>'Alternative Data'!A54</f>
        <v>2058</v>
      </c>
      <c r="D55" s="331">
        <f>IF(D$6&lt;(D$3+D$4*('Alternative Data'!P54)+D$10*(IF(D$5=0,0,POWER(1+D$5,$C56-$C$10)))),D$6,(IF(D$7&gt;(D$3+D$4*('Alternative Data'!P54)+D$10*(IF(D$5=0,0,POWER(1+D$5,$C56-$C$10)))),D$7,(D$3+D$4*('Alternative Data'!P54)+D$10*(IF(D$5=0,0,POWER(1+D$5,$C56-$C$10)))))))</f>
        <v>46000</v>
      </c>
      <c r="E55" s="332">
        <f>IF(E$6&lt;(E$3+E$4*('Alternative Data'!R54)+E$10*(IF(E$5=0,0,POWER(1+E$5,$C56-$C$10)))),E$6,(IF(E$7&gt;(E$3+E$4*('Alternative Data'!R54)+E$10*(IF(E$5=0,0,POWER(1+E$5,$C56-$C$10)))),E$7,(E$3+E$4*('Alternative Data'!R54)+E$10*(IF(E$5=0,0,POWER(1+E$5,$C56-$C$10)))))))</f>
        <v>2.5847826086956522</v>
      </c>
      <c r="F55" s="294" t="s">
        <v>68</v>
      </c>
      <c r="G55" s="20">
        <f>IF(G$6&lt;(G$3+G$4*('Alternative Data'!B54)+G$10*(IF(G$5=0,0,POWER(1+G$5,$C56-$C$10)))),G$6,(IF(G$7&gt;(G$3+G$4*('Alternative Data'!B54)+G$10*(IF(G$5=0,0,POWER(1+G$5,$C56-$C$10)))),G$7,(G$3+G$4*('Alternative Data'!B54)+G$10*(IF(G$5=0,0,POWER(1+G$5,$C56-$C$10)))))))</f>
        <v>0.18100000000000002</v>
      </c>
      <c r="H55" s="20">
        <f>IF(H$6&lt;(H$3+H$4*('Alternative Data'!C54)+H$10*(IF(H$5=0,0,POWER(1+H$5,$C56-$C$10)))),H$6,(IF(H$7&gt;(H$3+H$4*('Alternative Data'!C54)+H$10*(IF(H$5=0,0,POWER(1+H$5,$C56-$C$10)))),H$7,(H$3+H$4*('Alternative Data'!C54)+H$10*(IF(H$5=0,0,POWER(1+H$5,$C56-$C$10)))))))</f>
        <v>0.063</v>
      </c>
      <c r="I55" s="20">
        <f>IF(I$6&lt;(I$3+I$4*('Alternative Data'!D54)+I$10*(IF(I$5=0,0,POWER(1+I$5,$C56-$C$10)))),I$6,(IF(I$7&gt;(I$3+I$4*('Alternative Data'!D54)+I$10*(IF(I$5=0,0,POWER(1+I$5,$C56-$C$10)))),I$7,(I$3+I$4*('Alternative Data'!D54)+I$10*(IF(I$5=0,0,POWER(1+I$5,$C56-$C$10)))))))</f>
        <v>0.068</v>
      </c>
      <c r="J55" s="20">
        <f>IF(J$6&lt;(J$3+J$4*('Alternative Data'!E54)+J$10*(IF(J$5=0,0,POWER(1+J$5,$C56-$C$10)))),J$6,(IF(J$7&gt;(J$3+J$4*('Alternative Data'!E54)+J$10*(IF(J$5=0,0,POWER(1+J$5,$C56-$C$10)))),J$7,(J$3+J$4*('Alternative Data'!E54)+J$10*(IF(J$5=0,0,POWER(1+J$5,$C56-$C$10)))))))</f>
        <v>0.04</v>
      </c>
      <c r="K55" s="20">
        <f>IF(K$6&lt;(K$3+K$4*('Alternative Data'!F54)+K$10*(IF(K$5=0,0,POWER(1+K$5,$C56-$C$10)))),K$6,(IF(K$7&gt;(K$3+K$4*('Alternative Data'!F54)+K$10*(IF(K$5=0,0,POWER(1+K$5,$C56-$C$10)))),K$7,(K$3+K$4*('Alternative Data'!F54)+K$10*(IF(K$5=0,0,POWER(1+K$5,$C56-$C$10)))))))</f>
        <v>0.096</v>
      </c>
      <c r="L55" s="631">
        <f t="shared" si="7"/>
        <v>0.032</v>
      </c>
      <c r="M55" s="635">
        <f>'Alternative Data'!A54</f>
        <v>2058</v>
      </c>
      <c r="N55" s="648">
        <f t="shared" si="2"/>
        <v>118900</v>
      </c>
      <c r="O55" s="649" t="s">
        <v>68</v>
      </c>
      <c r="P55" s="640" t="s">
        <v>68</v>
      </c>
      <c r="Q55" s="23" t="s">
        <v>68</v>
      </c>
      <c r="R55" s="21" t="s">
        <v>68</v>
      </c>
      <c r="S55" s="220">
        <f t="shared" si="5"/>
        <v>0.064</v>
      </c>
      <c r="T55" s="81"/>
      <c r="U55"/>
      <c r="V55"/>
      <c r="W55"/>
      <c r="X55"/>
      <c r="Y55"/>
      <c r="Z55"/>
      <c r="AA55"/>
    </row>
    <row r="56" spans="1:27" ht="18" customHeight="1">
      <c r="A56"/>
      <c r="B56" s="191"/>
      <c r="C56" s="41">
        <f>'Alternative Data'!A55</f>
        <v>2059</v>
      </c>
      <c r="D56" s="331">
        <f>IF(D$6&lt;(D$3+D$4*('Alternative Data'!P55)+D$10*(IF(D$5=0,0,POWER(1+D$5,$C57-$C$10)))),D$6,(IF(D$7&gt;(D$3+D$4*('Alternative Data'!P55)+D$10*(IF(D$5=0,0,POWER(1+D$5,$C57-$C$10)))),D$7,(D$3+D$4*('Alternative Data'!P55)+D$10*(IF(D$5=0,0,POWER(1+D$5,$C57-$C$10)))))))</f>
        <v>47000</v>
      </c>
      <c r="E56" s="332">
        <f>IF(E$6&lt;(E$3+E$4*('Alternative Data'!R55)+E$10*(IF(E$5=0,0,POWER(1+E$5,$C57-$C$10)))),E$6,(IF(E$7&gt;(E$3+E$4*('Alternative Data'!R55)+E$10*(IF(E$5=0,0,POWER(1+E$5,$C57-$C$10)))),E$7,(E$3+E$4*('Alternative Data'!R55)+E$10*(IF(E$5=0,0,POWER(1+E$5,$C57-$C$10)))))))</f>
        <v>2.6446808510638298</v>
      </c>
      <c r="F56" s="294" t="s">
        <v>68</v>
      </c>
      <c r="G56" s="20">
        <f>IF(G$6&lt;(G$3+G$4*('Alternative Data'!B55)+G$10*(IF(G$5=0,0,POWER(1+G$5,$C57-$C$10)))),G$6,(IF(G$7&gt;(G$3+G$4*('Alternative Data'!B55)+G$10*(IF(G$5=0,0,POWER(1+G$5,$C57-$C$10)))),G$7,(G$3+G$4*('Alternative Data'!B55)+G$10*(IF(G$5=0,0,POWER(1+G$5,$C57-$C$10)))))))</f>
        <v>0.18100000000000002</v>
      </c>
      <c r="H56" s="20">
        <f>IF(H$6&lt;(H$3+H$4*('Alternative Data'!C55)+H$10*(IF(H$5=0,0,POWER(1+H$5,$C57-$C$10)))),H$6,(IF(H$7&gt;(H$3+H$4*('Alternative Data'!C55)+H$10*(IF(H$5=0,0,POWER(1+H$5,$C57-$C$10)))),H$7,(H$3+H$4*('Alternative Data'!C55)+H$10*(IF(H$5=0,0,POWER(1+H$5,$C57-$C$10)))))))</f>
        <v>0.063</v>
      </c>
      <c r="I56" s="20">
        <f>IF(I$6&lt;(I$3+I$4*('Alternative Data'!D55)+I$10*(IF(I$5=0,0,POWER(1+I$5,$C57-$C$10)))),I$6,(IF(I$7&gt;(I$3+I$4*('Alternative Data'!D55)+I$10*(IF(I$5=0,0,POWER(1+I$5,$C57-$C$10)))),I$7,(I$3+I$4*('Alternative Data'!D55)+I$10*(IF(I$5=0,0,POWER(1+I$5,$C57-$C$10)))))))</f>
        <v>0.069</v>
      </c>
      <c r="J56" s="20">
        <f>IF(J$6&lt;(J$3+J$4*('Alternative Data'!E55)+J$10*(IF(J$5=0,0,POWER(1+J$5,$C57-$C$10)))),J$6,(IF(J$7&gt;(J$3+J$4*('Alternative Data'!E55)+J$10*(IF(J$5=0,0,POWER(1+J$5,$C57-$C$10)))),J$7,(J$3+J$4*('Alternative Data'!E55)+J$10*(IF(J$5=0,0,POWER(1+J$5,$C57-$C$10)))))))</f>
        <v>0.040999999999999995</v>
      </c>
      <c r="K56" s="20">
        <f>IF(K$6&lt;(K$3+K$4*('Alternative Data'!F55)+K$10*(IF(K$5=0,0,POWER(1+K$5,$C57-$C$10)))),K$6,(IF(K$7&gt;(K$3+K$4*('Alternative Data'!F55)+K$10*(IF(K$5=0,0,POWER(1+K$5,$C57-$C$10)))),K$7,(K$3+K$4*('Alternative Data'!F55)+K$10*(IF(K$5=0,0,POWER(1+K$5,$C57-$C$10)))))))</f>
        <v>0.096</v>
      </c>
      <c r="L56" s="631">
        <f t="shared" si="7"/>
        <v>0.032</v>
      </c>
      <c r="M56" s="635">
        <f>'Alternative Data'!A55</f>
        <v>2059</v>
      </c>
      <c r="N56" s="648">
        <f t="shared" si="2"/>
        <v>124300</v>
      </c>
      <c r="O56" s="649" t="s">
        <v>68</v>
      </c>
      <c r="P56" s="640" t="s">
        <v>68</v>
      </c>
      <c r="Q56" s="23" t="s">
        <v>68</v>
      </c>
      <c r="R56" s="21" t="s">
        <v>68</v>
      </c>
      <c r="S56" s="220">
        <f t="shared" si="5"/>
        <v>0.064</v>
      </c>
      <c r="T56" s="81"/>
      <c r="U56"/>
      <c r="V56"/>
      <c r="W56"/>
      <c r="X56"/>
      <c r="Y56"/>
      <c r="Z56"/>
      <c r="AA56"/>
    </row>
    <row r="57" spans="1:27" ht="18" customHeight="1">
      <c r="A57"/>
      <c r="B57" s="191"/>
      <c r="C57" s="41">
        <f>'Alternative Data'!A56</f>
        <v>2060</v>
      </c>
      <c r="D57" s="331">
        <f>IF(D$6&lt;(D$3+D$4*('Alternative Data'!P56)+D$10*(IF(D$5=0,0,POWER(1+D$5,$C58-$C$10)))),D$6,(IF(D$7&gt;(D$3+D$4*('Alternative Data'!P56)+D$10*(IF(D$5=0,0,POWER(1+D$5,$C58-$C$10)))),D$7,(D$3+D$4*('Alternative Data'!P56)+D$10*(IF(D$5=0,0,POWER(1+D$5,$C58-$C$10)))))))</f>
        <v>48000</v>
      </c>
      <c r="E57" s="332">
        <f>IF(E$6&lt;(E$3+E$4*('Alternative Data'!R56)+E$10*(IF(E$5=0,0,POWER(1+E$5,$C58-$C$10)))),E$6,(IF(E$7&gt;(E$3+E$4*('Alternative Data'!R56)+E$10*(IF(E$5=0,0,POWER(1+E$5,$C58-$C$10)))),E$7,(E$3+E$4*('Alternative Data'!R56)+E$10*(IF(E$5=0,0,POWER(1+E$5,$C58-$C$10)))))))</f>
        <v>2.7041666666666666</v>
      </c>
      <c r="F57" s="294" t="s">
        <v>68</v>
      </c>
      <c r="G57" s="20">
        <f>IF(G$6&lt;(G$3+G$4*('Alternative Data'!B56)+G$10*(IF(G$5=0,0,POWER(1+G$5,$C58-$C$10)))),G$6,(IF(G$7&gt;(G$3+G$4*('Alternative Data'!B56)+G$10*(IF(G$5=0,0,POWER(1+G$5,$C58-$C$10)))),G$7,(G$3+G$4*('Alternative Data'!B56)+G$10*(IF(G$5=0,0,POWER(1+G$5,$C58-$C$10)))))))</f>
        <v>0.18100000000000002</v>
      </c>
      <c r="H57" s="20">
        <f>IF(H$6&lt;(H$3+H$4*('Alternative Data'!C56)+H$10*(IF(H$5=0,0,POWER(1+H$5,$C58-$C$10)))),H$6,(IF(H$7&gt;(H$3+H$4*('Alternative Data'!C56)+H$10*(IF(H$5=0,0,POWER(1+H$5,$C58-$C$10)))),H$7,(H$3+H$4*('Alternative Data'!C56)+H$10*(IF(H$5=0,0,POWER(1+H$5,$C58-$C$10)))))))</f>
        <v>0.063</v>
      </c>
      <c r="I57" s="20">
        <f>IF(I$6&lt;(I$3+I$4*('Alternative Data'!D56)+I$10*(IF(I$5=0,0,POWER(1+I$5,$C58-$C$10)))),I$6,(IF(I$7&gt;(I$3+I$4*('Alternative Data'!D56)+I$10*(IF(I$5=0,0,POWER(1+I$5,$C58-$C$10)))),I$7,(I$3+I$4*('Alternative Data'!D56)+I$10*(IF(I$5=0,0,POWER(1+I$5,$C58-$C$10)))))))</f>
        <v>0.07</v>
      </c>
      <c r="J57" s="20">
        <f>IF(J$6&lt;(J$3+J$4*('Alternative Data'!E56)+J$10*(IF(J$5=0,0,POWER(1+J$5,$C58-$C$10)))),J$6,(IF(J$7&gt;(J$3+J$4*('Alternative Data'!E56)+J$10*(IF(J$5=0,0,POWER(1+J$5,$C58-$C$10)))),J$7,(J$3+J$4*('Alternative Data'!E56)+J$10*(IF(J$5=0,0,POWER(1+J$5,$C58-$C$10)))))))</f>
        <v>0.040999999999999995</v>
      </c>
      <c r="K57" s="20">
        <f>IF(K$6&lt;(K$3+K$4*('Alternative Data'!F56)+K$10*(IF(K$5=0,0,POWER(1+K$5,$C58-$C$10)))),K$6,(IF(K$7&gt;(K$3+K$4*('Alternative Data'!F56)+K$10*(IF(K$5=0,0,POWER(1+K$5,$C58-$C$10)))),K$7,(K$3+K$4*('Alternative Data'!F56)+K$10*(IF(K$5=0,0,POWER(1+K$5,$C58-$C$10)))))))</f>
        <v>0.096</v>
      </c>
      <c r="L57" s="631">
        <f t="shared" si="7"/>
        <v>0.032</v>
      </c>
      <c r="M57" s="635">
        <f>'Alternative Data'!A56</f>
        <v>2060</v>
      </c>
      <c r="N57" s="648">
        <f t="shared" si="2"/>
        <v>129800</v>
      </c>
      <c r="O57" s="649" t="s">
        <v>68</v>
      </c>
      <c r="P57" s="640" t="s">
        <v>68</v>
      </c>
      <c r="Q57" s="23" t="s">
        <v>68</v>
      </c>
      <c r="R57" s="21" t="s">
        <v>68</v>
      </c>
      <c r="S57" s="220">
        <f t="shared" si="5"/>
        <v>0.064</v>
      </c>
      <c r="T57" s="81"/>
      <c r="U57"/>
      <c r="V57"/>
      <c r="W57"/>
      <c r="X57"/>
      <c r="Y57"/>
      <c r="Z57"/>
      <c r="AA57"/>
    </row>
    <row r="58" spans="1:27" ht="18" customHeight="1">
      <c r="A58"/>
      <c r="B58" s="191"/>
      <c r="C58" s="41">
        <f>'Alternative Data'!A57</f>
        <v>2061</v>
      </c>
      <c r="D58" s="331">
        <f>IF(D$6&lt;(D$3+D$4*('Alternative Data'!P57)+D$10*(IF(D$5=0,0,POWER(1+D$5,$C59-$C$10)))),D$6,(IF(D$7&gt;(D$3+D$4*('Alternative Data'!P57)+D$10*(IF(D$5=0,0,POWER(1+D$5,$C59-$C$10)))),D$7,(D$3+D$4*('Alternative Data'!P57)+D$10*(IF(D$5=0,0,POWER(1+D$5,$C59-$C$10)))))))</f>
        <v>49000</v>
      </c>
      <c r="E58" s="332">
        <f>IF(E$6&lt;(E$3+E$4*('Alternative Data'!R57)+E$10*(IF(E$5=0,0,POWER(1+E$5,$C59-$C$10)))),E$6,(IF(E$7&gt;(E$3+E$4*('Alternative Data'!R57)+E$10*(IF(E$5=0,0,POWER(1+E$5,$C59-$C$10)))),E$7,(E$3+E$4*('Alternative Data'!R57)+E$10*(IF(E$5=0,0,POWER(1+E$5,$C59-$C$10)))))))</f>
        <v>2.7653061224489797</v>
      </c>
      <c r="F58" s="294" t="s">
        <v>68</v>
      </c>
      <c r="G58" s="20">
        <f>IF(G$6&lt;(G$3+G$4*('Alternative Data'!B57)+G$10*(IF(G$5=0,0,POWER(1+G$5,$C59-$C$10)))),G$6,(IF(G$7&gt;(G$3+G$4*('Alternative Data'!B57)+G$10*(IF(G$5=0,0,POWER(1+G$5,$C59-$C$10)))),G$7,(G$3+G$4*('Alternative Data'!B57)+G$10*(IF(G$5=0,0,POWER(1+G$5,$C59-$C$10)))))))</f>
        <v>0.18100000000000002</v>
      </c>
      <c r="H58" s="20">
        <f>IF(H$6&lt;(H$3+H$4*('Alternative Data'!C57)+H$10*(IF(H$5=0,0,POWER(1+H$5,$C59-$C$10)))),H$6,(IF(H$7&gt;(H$3+H$4*('Alternative Data'!C57)+H$10*(IF(H$5=0,0,POWER(1+H$5,$C59-$C$10)))),H$7,(H$3+H$4*('Alternative Data'!C57)+H$10*(IF(H$5=0,0,POWER(1+H$5,$C59-$C$10)))))))</f>
        <v>0.063</v>
      </c>
      <c r="I58" s="20">
        <f>IF(I$6&lt;(I$3+I$4*('Alternative Data'!D57)+I$10*(IF(I$5=0,0,POWER(1+I$5,$C59-$C$10)))),I$6,(IF(I$7&gt;(I$3+I$4*('Alternative Data'!D57)+I$10*(IF(I$5=0,0,POWER(1+I$5,$C59-$C$10)))),I$7,(I$3+I$4*('Alternative Data'!D57)+I$10*(IF(I$5=0,0,POWER(1+I$5,$C59-$C$10)))))))</f>
        <v>0.071</v>
      </c>
      <c r="J58" s="20">
        <f>IF(J$6&lt;(J$3+J$4*('Alternative Data'!E57)+J$10*(IF(J$5=0,0,POWER(1+J$5,$C59-$C$10)))),J$6,(IF(J$7&gt;(J$3+J$4*('Alternative Data'!E57)+J$10*(IF(J$5=0,0,POWER(1+J$5,$C59-$C$10)))),J$7,(J$3+J$4*('Alternative Data'!E57)+J$10*(IF(J$5=0,0,POWER(1+J$5,$C59-$C$10)))))))</f>
        <v>0.040999999999999995</v>
      </c>
      <c r="K58" s="20">
        <f>IF(K$6&lt;(K$3+K$4*('Alternative Data'!F57)+K$10*(IF(K$5=0,0,POWER(1+K$5,$C59-$C$10)))),K$6,(IF(K$7&gt;(K$3+K$4*('Alternative Data'!F57)+K$10*(IF(K$5=0,0,POWER(1+K$5,$C59-$C$10)))),K$7,(K$3+K$4*('Alternative Data'!F57)+K$10*(IF(K$5=0,0,POWER(1+K$5,$C59-$C$10)))))))</f>
        <v>0.096</v>
      </c>
      <c r="L58" s="631">
        <f t="shared" si="7"/>
        <v>0.032</v>
      </c>
      <c r="M58" s="635">
        <f>'Alternative Data'!A57</f>
        <v>2061</v>
      </c>
      <c r="N58" s="648">
        <f t="shared" si="2"/>
        <v>135500</v>
      </c>
      <c r="O58" s="649" t="s">
        <v>68</v>
      </c>
      <c r="P58" s="640" t="s">
        <v>68</v>
      </c>
      <c r="Q58" s="23" t="s">
        <v>68</v>
      </c>
      <c r="R58" s="21" t="s">
        <v>68</v>
      </c>
      <c r="S58" s="220">
        <f t="shared" si="5"/>
        <v>0.064</v>
      </c>
      <c r="T58" s="81"/>
      <c r="U58"/>
      <c r="V58"/>
      <c r="W58"/>
      <c r="X58"/>
      <c r="Y58"/>
      <c r="Z58"/>
      <c r="AA58"/>
    </row>
    <row r="59" spans="1:27" ht="18" customHeight="1">
      <c r="A59"/>
      <c r="B59" s="191"/>
      <c r="C59" s="41">
        <f>'Alternative Data'!A58</f>
        <v>2062</v>
      </c>
      <c r="D59" s="331">
        <f>IF(D$6&lt;(D$3+D$4*('Alternative Data'!P58)+D$10*(IF(D$5=0,0,POWER(1+D$5,$C60-$C$10)))),D$6,(IF(D$7&gt;(D$3+D$4*('Alternative Data'!P58)+D$10*(IF(D$5=0,0,POWER(1+D$5,$C60-$C$10)))),D$7,(D$3+D$4*('Alternative Data'!P58)+D$10*(IF(D$5=0,0,POWER(1+D$5,$C60-$C$10)))))))</f>
        <v>50100</v>
      </c>
      <c r="E59" s="332">
        <f>IF(E$6&lt;(E$3+E$4*('Alternative Data'!R58)+E$10*(IF(E$5=0,0,POWER(1+E$5,$C60-$C$10)))),E$6,(IF(E$7&gt;(E$3+E$4*('Alternative Data'!R58)+E$10*(IF(E$5=0,0,POWER(1+E$5,$C60-$C$10)))),E$7,(E$3+E$4*('Alternative Data'!R58)+E$10*(IF(E$5=0,0,POWER(1+E$5,$C60-$C$10)))))))</f>
        <v>2.8243512974051894</v>
      </c>
      <c r="F59" s="294" t="s">
        <v>68</v>
      </c>
      <c r="G59" s="20">
        <f>IF(G$6&lt;(G$3+G$4*('Alternative Data'!B58)+G$10*(IF(G$5=0,0,POWER(1+G$5,$C60-$C$10)))),G$6,(IF(G$7&gt;(G$3+G$4*('Alternative Data'!B58)+G$10*(IF(G$5=0,0,POWER(1+G$5,$C60-$C$10)))),G$7,(G$3+G$4*('Alternative Data'!B58)+G$10*(IF(G$5=0,0,POWER(1+G$5,$C60-$C$10)))))))</f>
        <v>0.18100000000000002</v>
      </c>
      <c r="H59" s="20">
        <f>IF(H$6&lt;(H$3+H$4*('Alternative Data'!C58)+H$10*(IF(H$5=0,0,POWER(1+H$5,$C60-$C$10)))),H$6,(IF(H$7&gt;(H$3+H$4*('Alternative Data'!C58)+H$10*(IF(H$5=0,0,POWER(1+H$5,$C60-$C$10)))),H$7,(H$3+H$4*('Alternative Data'!C58)+H$10*(IF(H$5=0,0,POWER(1+H$5,$C60-$C$10)))))))</f>
        <v>0.064</v>
      </c>
      <c r="I59" s="20">
        <f>IF(I$6&lt;(I$3+I$4*('Alternative Data'!D58)+I$10*(IF(I$5=0,0,POWER(1+I$5,$C60-$C$10)))),I$6,(IF(I$7&gt;(I$3+I$4*('Alternative Data'!D58)+I$10*(IF(I$5=0,0,POWER(1+I$5,$C60-$C$10)))),I$7,(I$3+I$4*('Alternative Data'!D58)+I$10*(IF(I$5=0,0,POWER(1+I$5,$C60-$C$10)))))))</f>
        <v>0.07200000000000001</v>
      </c>
      <c r="J59" s="20">
        <f>IF(J$6&lt;(J$3+J$4*('Alternative Data'!E58)+J$10*(IF(J$5=0,0,POWER(1+J$5,$C60-$C$10)))),J$6,(IF(J$7&gt;(J$3+J$4*('Alternative Data'!E58)+J$10*(IF(J$5=0,0,POWER(1+J$5,$C60-$C$10)))),J$7,(J$3+J$4*('Alternative Data'!E58)+J$10*(IF(J$5=0,0,POWER(1+J$5,$C60-$C$10)))))))</f>
        <v>0.040999999999999995</v>
      </c>
      <c r="K59" s="20">
        <f>IF(K$6&lt;(K$3+K$4*('Alternative Data'!F58)+K$10*(IF(K$5=0,0,POWER(1+K$5,$C60-$C$10)))),K$6,(IF(K$7&gt;(K$3+K$4*('Alternative Data'!F58)+K$10*(IF(K$5=0,0,POWER(1+K$5,$C60-$C$10)))),K$7,(K$3+K$4*('Alternative Data'!F58)+K$10*(IF(K$5=0,0,POWER(1+K$5,$C60-$C$10)))))))</f>
        <v>0.096</v>
      </c>
      <c r="L59" s="631">
        <f t="shared" si="7"/>
        <v>0.032</v>
      </c>
      <c r="M59" s="635">
        <f>'Alternative Data'!A58</f>
        <v>2062</v>
      </c>
      <c r="N59" s="648">
        <f t="shared" si="2"/>
        <v>141500</v>
      </c>
      <c r="O59" s="649" t="s">
        <v>68</v>
      </c>
      <c r="P59" s="640" t="s">
        <v>68</v>
      </c>
      <c r="Q59" s="23" t="s">
        <v>68</v>
      </c>
      <c r="R59" s="21" t="s">
        <v>68</v>
      </c>
      <c r="S59" s="220">
        <f t="shared" si="5"/>
        <v>0.064</v>
      </c>
      <c r="T59" s="81"/>
      <c r="U59"/>
      <c r="V59"/>
      <c r="W59"/>
      <c r="X59"/>
      <c r="Y59"/>
      <c r="Z59"/>
      <c r="AA59"/>
    </row>
    <row r="60" spans="1:27" ht="18" customHeight="1">
      <c r="A60"/>
      <c r="B60" s="191"/>
      <c r="C60" s="41">
        <f>'Alternative Data'!A59</f>
        <v>2063</v>
      </c>
      <c r="D60" s="331">
        <f>IF(D$6&lt;(D$3+D$4*('Alternative Data'!P59)+D$10*(IF(D$5=0,0,POWER(1+D$5,$C61-$C$10)))),D$6,(IF(D$7&gt;(D$3+D$4*('Alternative Data'!P59)+D$10*(IF(D$5=0,0,POWER(1+D$5,$C61-$C$10)))),D$7,(D$3+D$4*('Alternative Data'!P59)+D$10*(IF(D$5=0,0,POWER(1+D$5,$C61-$C$10)))))))</f>
        <v>51300</v>
      </c>
      <c r="E60" s="332">
        <f>IF(E$6&lt;(E$3+E$4*('Alternative Data'!R59)+E$10*(IF(E$5=0,0,POWER(1+E$5,$C61-$C$10)))),E$6,(IF(E$7&gt;(E$3+E$4*('Alternative Data'!R59)+E$10*(IF(E$5=0,0,POWER(1+E$5,$C61-$C$10)))),E$7,(E$3+E$4*('Alternative Data'!R59)+E$10*(IF(E$5=0,0,POWER(1+E$5,$C61-$C$10)))))))</f>
        <v>2.8869395711500974</v>
      </c>
      <c r="F60" s="294" t="s">
        <v>68</v>
      </c>
      <c r="G60" s="20">
        <f>IF(G$6&lt;(G$3+G$4*('Alternative Data'!B59)+G$10*(IF(G$5=0,0,POWER(1+G$5,$C61-$C$10)))),G$6,(IF(G$7&gt;(G$3+G$4*('Alternative Data'!B59)+G$10*(IF(G$5=0,0,POWER(1+G$5,$C61-$C$10)))),G$7,(G$3+G$4*('Alternative Data'!B59)+G$10*(IF(G$5=0,0,POWER(1+G$5,$C61-$C$10)))))))</f>
        <v>0.18100000000000002</v>
      </c>
      <c r="H60" s="20">
        <f>IF(H$6&lt;(H$3+H$4*('Alternative Data'!C59)+H$10*(IF(H$5=0,0,POWER(1+H$5,$C61-$C$10)))),H$6,(IF(H$7&gt;(H$3+H$4*('Alternative Data'!C59)+H$10*(IF(H$5=0,0,POWER(1+H$5,$C61-$C$10)))),H$7,(H$3+H$4*('Alternative Data'!C59)+H$10*(IF(H$5=0,0,POWER(1+H$5,$C61-$C$10)))))))</f>
        <v>0.064</v>
      </c>
      <c r="I60" s="20">
        <f>IF(I$6&lt;(I$3+I$4*('Alternative Data'!D59)+I$10*(IF(I$5=0,0,POWER(1+I$5,$C61-$C$10)))),I$6,(IF(I$7&gt;(I$3+I$4*('Alternative Data'!D59)+I$10*(IF(I$5=0,0,POWER(1+I$5,$C61-$C$10)))),I$7,(I$3+I$4*('Alternative Data'!D59)+I$10*(IF(I$5=0,0,POWER(1+I$5,$C61-$C$10)))))))</f>
        <v>0.073</v>
      </c>
      <c r="J60" s="20">
        <f>IF(J$6&lt;(J$3+J$4*('Alternative Data'!E59)+J$10*(IF(J$5=0,0,POWER(1+J$5,$C61-$C$10)))),J$6,(IF(J$7&gt;(J$3+J$4*('Alternative Data'!E59)+J$10*(IF(J$5=0,0,POWER(1+J$5,$C61-$C$10)))),J$7,(J$3+J$4*('Alternative Data'!E59)+J$10*(IF(J$5=0,0,POWER(1+J$5,$C61-$C$10)))))))</f>
        <v>0.042</v>
      </c>
      <c r="K60" s="20">
        <f>IF(K$6&lt;(K$3+K$4*('Alternative Data'!F59)+K$10*(IF(K$5=0,0,POWER(1+K$5,$C61-$C$10)))),K$6,(IF(K$7&gt;(K$3+K$4*('Alternative Data'!F59)+K$10*(IF(K$5=0,0,POWER(1+K$5,$C61-$C$10)))),K$7,(K$3+K$4*('Alternative Data'!F59)+K$10*(IF(K$5=0,0,POWER(1+K$5,$C61-$C$10)))))))</f>
        <v>0.096</v>
      </c>
      <c r="L60" s="631">
        <f t="shared" si="7"/>
        <v>0.032</v>
      </c>
      <c r="M60" s="635">
        <f>'Alternative Data'!A59</f>
        <v>2063</v>
      </c>
      <c r="N60" s="648">
        <f t="shared" si="2"/>
        <v>148100</v>
      </c>
      <c r="O60" s="649" t="s">
        <v>68</v>
      </c>
      <c r="P60" s="640" t="s">
        <v>68</v>
      </c>
      <c r="Q60" s="23" t="s">
        <v>68</v>
      </c>
      <c r="R60" s="21" t="s">
        <v>68</v>
      </c>
      <c r="S60" s="220">
        <f t="shared" si="5"/>
        <v>0.064</v>
      </c>
      <c r="T60" s="81"/>
      <c r="U60"/>
      <c r="V60"/>
      <c r="W60"/>
      <c r="X60"/>
      <c r="Y60"/>
      <c r="Z60"/>
      <c r="AA60"/>
    </row>
    <row r="61" spans="1:27" ht="18" customHeight="1">
      <c r="A61"/>
      <c r="B61" s="191"/>
      <c r="C61" s="41">
        <f>'Alternative Data'!A60</f>
        <v>2064</v>
      </c>
      <c r="D61" s="331">
        <f>IF(D$6&lt;(D$3+D$4*('Alternative Data'!P60)+D$10*(IF(D$5=0,0,POWER(1+D$5,$C62-$C$10)))),D$6,(IF(D$7&gt;(D$3+D$4*('Alternative Data'!P60)+D$10*(IF(D$5=0,0,POWER(1+D$5,$C62-$C$10)))),D$7,(D$3+D$4*('Alternative Data'!P60)+D$10*(IF(D$5=0,0,POWER(1+D$5,$C62-$C$10)))))))</f>
        <v>52400</v>
      </c>
      <c r="E61" s="332">
        <f>IF(E$6&lt;(E$3+E$4*('Alternative Data'!R60)+E$10*(IF(E$5=0,0,POWER(1+E$5,$C62-$C$10)))),E$6,(IF(E$7&gt;(E$3+E$4*('Alternative Data'!R60)+E$10*(IF(E$5=0,0,POWER(1+E$5,$C62-$C$10)))),E$7,(E$3+E$4*('Alternative Data'!R60)+E$10*(IF(E$5=0,0,POWER(1+E$5,$C62-$C$10)))))))</f>
        <v>2.954198473282443</v>
      </c>
      <c r="F61" s="294" t="s">
        <v>68</v>
      </c>
      <c r="G61" s="20">
        <f>IF(G$6&lt;(G$3+G$4*('Alternative Data'!B60)+G$10*(IF(G$5=0,0,POWER(1+G$5,$C62-$C$10)))),G$6,(IF(G$7&gt;(G$3+G$4*('Alternative Data'!B60)+G$10*(IF(G$5=0,0,POWER(1+G$5,$C62-$C$10)))),G$7,(G$3+G$4*('Alternative Data'!B60)+G$10*(IF(G$5=0,0,POWER(1+G$5,$C62-$C$10)))))))</f>
        <v>0.18100000000000002</v>
      </c>
      <c r="H61" s="20">
        <f>IF(H$6&lt;(H$3+H$4*('Alternative Data'!C60)+H$10*(IF(H$5=0,0,POWER(1+H$5,$C62-$C$10)))),H$6,(IF(H$7&gt;(H$3+H$4*('Alternative Data'!C60)+H$10*(IF(H$5=0,0,POWER(1+H$5,$C62-$C$10)))),H$7,(H$3+H$4*('Alternative Data'!C60)+H$10*(IF(H$5=0,0,POWER(1+H$5,$C62-$C$10)))))))</f>
        <v>0.064</v>
      </c>
      <c r="I61" s="20">
        <f>IF(I$6&lt;(I$3+I$4*('Alternative Data'!D60)+I$10*(IF(I$5=0,0,POWER(1+I$5,$C62-$C$10)))),I$6,(IF(I$7&gt;(I$3+I$4*('Alternative Data'!D60)+I$10*(IF(I$5=0,0,POWER(1+I$5,$C62-$C$10)))),I$7,(I$3+I$4*('Alternative Data'!D60)+I$10*(IF(I$5=0,0,POWER(1+I$5,$C62-$C$10)))))))</f>
        <v>0.07400000000000001</v>
      </c>
      <c r="J61" s="20">
        <f>IF(J$6&lt;(J$3+J$4*('Alternative Data'!E60)+J$10*(IF(J$5=0,0,POWER(1+J$5,$C62-$C$10)))),J$6,(IF(J$7&gt;(J$3+J$4*('Alternative Data'!E60)+J$10*(IF(J$5=0,0,POWER(1+J$5,$C62-$C$10)))),J$7,(J$3+J$4*('Alternative Data'!E60)+J$10*(IF(J$5=0,0,POWER(1+J$5,$C62-$C$10)))))))</f>
        <v>0.042</v>
      </c>
      <c r="K61" s="20">
        <f>IF(K$6&lt;(K$3+K$4*('Alternative Data'!F60)+K$10*(IF(K$5=0,0,POWER(1+K$5,$C62-$C$10)))),K$6,(IF(K$7&gt;(K$3+K$4*('Alternative Data'!F60)+K$10*(IF(K$5=0,0,POWER(1+K$5,$C62-$C$10)))),K$7,(K$3+K$4*('Alternative Data'!F60)+K$10*(IF(K$5=0,0,POWER(1+K$5,$C62-$C$10)))))))</f>
        <v>0.096</v>
      </c>
      <c r="L61" s="631">
        <f t="shared" si="7"/>
        <v>0.032</v>
      </c>
      <c r="M61" s="635">
        <f>'Alternative Data'!A60</f>
        <v>2064</v>
      </c>
      <c r="N61" s="648">
        <f t="shared" si="2"/>
        <v>154800</v>
      </c>
      <c r="O61" s="649" t="s">
        <v>68</v>
      </c>
      <c r="P61" s="640" t="s">
        <v>68</v>
      </c>
      <c r="Q61" s="23" t="s">
        <v>68</v>
      </c>
      <c r="R61" s="21" t="s">
        <v>68</v>
      </c>
      <c r="S61" s="220">
        <f t="shared" si="5"/>
        <v>0.064</v>
      </c>
      <c r="T61" s="81"/>
      <c r="U61"/>
      <c r="V61"/>
      <c r="W61"/>
      <c r="X61"/>
      <c r="Y61"/>
      <c r="Z61"/>
      <c r="AA61"/>
    </row>
    <row r="62" spans="1:27" ht="18" customHeight="1">
      <c r="A62"/>
      <c r="B62" s="191"/>
      <c r="C62" s="41">
        <f>'Alternative Data'!A61</f>
        <v>2065</v>
      </c>
      <c r="D62" s="331">
        <f>IF(D$6&lt;(D$3+D$4*('Alternative Data'!P61)+D$10*(IF(D$5=0,0,POWER(1+D$5,$C63-$C$10)))),D$6,(IF(D$7&gt;(D$3+D$4*('Alternative Data'!P61)+D$10*(IF(D$5=0,0,POWER(1+D$5,$C63-$C$10)))),D$7,(D$3+D$4*('Alternative Data'!P61)+D$10*(IF(D$5=0,0,POWER(1+D$5,$C63-$C$10)))))))</f>
        <v>53600</v>
      </c>
      <c r="E62" s="332">
        <f>IF(E$6&lt;(E$3+E$4*('Alternative Data'!R61)+E$10*(IF(E$5=0,0,POWER(1+E$5,$C63-$C$10)))),E$6,(IF(E$7&gt;(E$3+E$4*('Alternative Data'!R61)+E$10*(IF(E$5=0,0,POWER(1+E$5,$C63-$C$10)))),E$7,(E$3+E$4*('Alternative Data'!R61)+E$10*(IF(E$5=0,0,POWER(1+E$5,$C63-$C$10)))))))</f>
        <v>3.0167910447761193</v>
      </c>
      <c r="F62" s="294" t="s">
        <v>68</v>
      </c>
      <c r="G62" s="20">
        <f>IF(G$6&lt;(G$3+G$4*('Alternative Data'!B61)+G$10*(IF(G$5=0,0,POWER(1+G$5,$C63-$C$10)))),G$6,(IF(G$7&gt;(G$3+G$4*('Alternative Data'!B61)+G$10*(IF(G$5=0,0,POWER(1+G$5,$C63-$C$10)))),G$7,(G$3+G$4*('Alternative Data'!B61)+G$10*(IF(G$5=0,0,POWER(1+G$5,$C63-$C$10)))))))</f>
        <v>0.18100000000000002</v>
      </c>
      <c r="H62" s="20">
        <f>IF(H$6&lt;(H$3+H$4*('Alternative Data'!C61)+H$10*(IF(H$5=0,0,POWER(1+H$5,$C63-$C$10)))),H$6,(IF(H$7&gt;(H$3+H$4*('Alternative Data'!C61)+H$10*(IF(H$5=0,0,POWER(1+H$5,$C63-$C$10)))),H$7,(H$3+H$4*('Alternative Data'!C61)+H$10*(IF(H$5=0,0,POWER(1+H$5,$C63-$C$10)))))))</f>
        <v>0.064</v>
      </c>
      <c r="I62" s="20">
        <f>IF(I$6&lt;(I$3+I$4*('Alternative Data'!D61)+I$10*(IF(I$5=0,0,POWER(1+I$5,$C63-$C$10)))),I$6,(IF(I$7&gt;(I$3+I$4*('Alternative Data'!D61)+I$10*(IF(I$5=0,0,POWER(1+I$5,$C63-$C$10)))),I$7,(I$3+I$4*('Alternative Data'!D61)+I$10*(IF(I$5=0,0,POWER(1+I$5,$C63-$C$10)))))))</f>
        <v>0.075</v>
      </c>
      <c r="J62" s="20">
        <f>IF(J$6&lt;(J$3+J$4*('Alternative Data'!E61)+J$10*(IF(J$5=0,0,POWER(1+J$5,$C63-$C$10)))),J$6,(IF(J$7&gt;(J$3+J$4*('Alternative Data'!E61)+J$10*(IF(J$5=0,0,POWER(1+J$5,$C63-$C$10)))),J$7,(J$3+J$4*('Alternative Data'!E61)+J$10*(IF(J$5=0,0,POWER(1+J$5,$C63-$C$10)))))))</f>
        <v>0.042</v>
      </c>
      <c r="K62" s="20">
        <f>IF(K$6&lt;(K$3+K$4*('Alternative Data'!F61)+K$10*(IF(K$5=0,0,POWER(1+K$5,$C63-$C$10)))),K$6,(IF(K$7&gt;(K$3+K$4*('Alternative Data'!F61)+K$10*(IF(K$5=0,0,POWER(1+K$5,$C63-$C$10)))),K$7,(K$3+K$4*('Alternative Data'!F61)+K$10*(IF(K$5=0,0,POWER(1+K$5,$C63-$C$10)))))))</f>
        <v>0.096</v>
      </c>
      <c r="L62" s="631">
        <f t="shared" si="7"/>
        <v>0.032</v>
      </c>
      <c r="M62" s="635">
        <f>'Alternative Data'!A61</f>
        <v>2065</v>
      </c>
      <c r="N62" s="648">
        <f t="shared" si="2"/>
        <v>161700</v>
      </c>
      <c r="O62" s="649" t="s">
        <v>68</v>
      </c>
      <c r="P62" s="640" t="s">
        <v>68</v>
      </c>
      <c r="Q62" s="23" t="s">
        <v>68</v>
      </c>
      <c r="R62" s="21" t="s">
        <v>68</v>
      </c>
      <c r="S62" s="220">
        <f t="shared" si="5"/>
        <v>0.064</v>
      </c>
      <c r="T62" s="81"/>
      <c r="U62"/>
      <c r="V62"/>
      <c r="W62"/>
      <c r="X62"/>
      <c r="Y62"/>
      <c r="Z62"/>
      <c r="AA62"/>
    </row>
    <row r="63" spans="1:27" ht="18" customHeight="1">
      <c r="A63"/>
      <c r="B63" s="191"/>
      <c r="C63" s="41">
        <f>'Alternative Data'!A62</f>
        <v>2066</v>
      </c>
      <c r="D63" s="331">
        <f>IF(D$6&lt;(D$3+D$4*('Alternative Data'!P62)+D$10*(IF(D$5=0,0,POWER(1+D$5,$C64-$C$10)))),D$6,(IF(D$7&gt;(D$3+D$4*('Alternative Data'!P62)+D$10*(IF(D$5=0,0,POWER(1+D$5,$C64-$C$10)))),D$7,(D$3+D$4*('Alternative Data'!P62)+D$10*(IF(D$5=0,0,POWER(1+D$5,$C64-$C$10)))))))</f>
        <v>54800</v>
      </c>
      <c r="E63" s="332">
        <f>IF(E$6&lt;(E$3+E$4*('Alternative Data'!R62)+E$10*(IF(E$5=0,0,POWER(1+E$5,$C64-$C$10)))),E$6,(IF(E$7&gt;(E$3+E$4*('Alternative Data'!R62)+E$10*(IF(E$5=0,0,POWER(1+E$5,$C64-$C$10)))),E$7,(E$3+E$4*('Alternative Data'!R62)+E$10*(IF(E$5=0,0,POWER(1+E$5,$C64-$C$10)))))))</f>
        <v>3.0839416058394162</v>
      </c>
      <c r="F63" s="294" t="s">
        <v>68</v>
      </c>
      <c r="G63" s="20">
        <f>IF(G$6&lt;(G$3+G$4*('Alternative Data'!B62)+G$10*(IF(G$5=0,0,POWER(1+G$5,$C64-$C$10)))),G$6,(IF(G$7&gt;(G$3+G$4*('Alternative Data'!B62)+G$10*(IF(G$5=0,0,POWER(1+G$5,$C64-$C$10)))),G$7,(G$3+G$4*('Alternative Data'!B62)+G$10*(IF(G$5=0,0,POWER(1+G$5,$C64-$C$10)))))))</f>
        <v>0.18100000000000002</v>
      </c>
      <c r="H63" s="20">
        <f>IF(H$6&lt;(H$3+H$4*('Alternative Data'!C62)+H$10*(IF(H$5=0,0,POWER(1+H$5,$C64-$C$10)))),H$6,(IF(H$7&gt;(H$3+H$4*('Alternative Data'!C62)+H$10*(IF(H$5=0,0,POWER(1+H$5,$C64-$C$10)))),H$7,(H$3+H$4*('Alternative Data'!C62)+H$10*(IF(H$5=0,0,POWER(1+H$5,$C64-$C$10)))))))</f>
        <v>0.064</v>
      </c>
      <c r="I63" s="20">
        <f>IF(I$6&lt;(I$3+I$4*('Alternative Data'!D62)+I$10*(IF(I$5=0,0,POWER(1+I$5,$C64-$C$10)))),I$6,(IF(I$7&gt;(I$3+I$4*('Alternative Data'!D62)+I$10*(IF(I$5=0,0,POWER(1+I$5,$C64-$C$10)))),I$7,(I$3+I$4*('Alternative Data'!D62)+I$10*(IF(I$5=0,0,POWER(1+I$5,$C64-$C$10)))))))</f>
        <v>0.076</v>
      </c>
      <c r="J63" s="20">
        <f>IF(J$6&lt;(J$3+J$4*('Alternative Data'!E62)+J$10*(IF(J$5=0,0,POWER(1+J$5,$C64-$C$10)))),J$6,(IF(J$7&gt;(J$3+J$4*('Alternative Data'!E62)+J$10*(IF(J$5=0,0,POWER(1+J$5,$C64-$C$10)))),J$7,(J$3+J$4*('Alternative Data'!E62)+J$10*(IF(J$5=0,0,POWER(1+J$5,$C64-$C$10)))))))</f>
        <v>0.042</v>
      </c>
      <c r="K63" s="20">
        <f>IF(K$6&lt;(K$3+K$4*('Alternative Data'!F62)+K$10*(IF(K$5=0,0,POWER(1+K$5,$C64-$C$10)))),K$6,(IF(K$7&gt;(K$3+K$4*('Alternative Data'!F62)+K$10*(IF(K$5=0,0,POWER(1+K$5,$C64-$C$10)))),K$7,(K$3+K$4*('Alternative Data'!F62)+K$10*(IF(K$5=0,0,POWER(1+K$5,$C64-$C$10)))))))</f>
        <v>0.096</v>
      </c>
      <c r="L63" s="631">
        <f t="shared" si="7"/>
        <v>0.032</v>
      </c>
      <c r="M63" s="635">
        <f>'Alternative Data'!A62</f>
        <v>2066</v>
      </c>
      <c r="N63" s="648">
        <f t="shared" si="2"/>
        <v>169000</v>
      </c>
      <c r="O63" s="649" t="s">
        <v>68</v>
      </c>
      <c r="P63" s="640" t="s">
        <v>68</v>
      </c>
      <c r="Q63" s="23" t="s">
        <v>68</v>
      </c>
      <c r="R63" s="21" t="s">
        <v>68</v>
      </c>
      <c r="S63" s="220">
        <f t="shared" si="5"/>
        <v>0.064</v>
      </c>
      <c r="T63" s="81"/>
      <c r="U63"/>
      <c r="V63"/>
      <c r="W63"/>
      <c r="X63"/>
      <c r="Y63"/>
      <c r="Z63"/>
      <c r="AA63"/>
    </row>
    <row r="64" spans="1:27" ht="18" customHeight="1">
      <c r="A64"/>
      <c r="B64" s="191"/>
      <c r="C64" s="41">
        <f>'Alternative Data'!A63</f>
        <v>2067</v>
      </c>
      <c r="D64" s="331">
        <f>IF(D$6&lt;(D$3+D$4*('Alternative Data'!P63)+D$10*(IF(D$5=0,0,POWER(1+D$5,$C65-$C$10)))),D$6,(IF(D$7&gt;(D$3+D$4*('Alternative Data'!P63)+D$10*(IF(D$5=0,0,POWER(1+D$5,$C65-$C$10)))),D$7,(D$3+D$4*('Alternative Data'!P63)+D$10*(IF(D$5=0,0,POWER(1+D$5,$C65-$C$10)))))))</f>
        <v>56000</v>
      </c>
      <c r="E64" s="332">
        <f>IF(E$6&lt;(E$3+E$4*('Alternative Data'!R63)+E$10*(IF(E$5=0,0,POWER(1+E$5,$C65-$C$10)))),E$6,(IF(E$7&gt;(E$3+E$4*('Alternative Data'!R63)+E$10*(IF(E$5=0,0,POWER(1+E$5,$C65-$C$10)))),E$7,(E$3+E$4*('Alternative Data'!R63)+E$10*(IF(E$5=0,0,POWER(1+E$5,$C65-$C$10)))))))</f>
        <v>3.1517857142857144</v>
      </c>
      <c r="F64" s="294" t="s">
        <v>68</v>
      </c>
      <c r="G64" s="20">
        <f>IF(G$6&lt;(G$3+G$4*('Alternative Data'!B63)+G$10*(IF(G$5=0,0,POWER(1+G$5,$C65-$C$10)))),G$6,(IF(G$7&gt;(G$3+G$4*('Alternative Data'!B63)+G$10*(IF(G$5=0,0,POWER(1+G$5,$C65-$C$10)))),G$7,(G$3+G$4*('Alternative Data'!B63)+G$10*(IF(G$5=0,0,POWER(1+G$5,$C65-$C$10)))))))</f>
        <v>0.18100000000000002</v>
      </c>
      <c r="H64" s="20">
        <f>IF(H$6&lt;(H$3+H$4*('Alternative Data'!C63)+H$10*(IF(H$5=0,0,POWER(1+H$5,$C65-$C$10)))),H$6,(IF(H$7&gt;(H$3+H$4*('Alternative Data'!C63)+H$10*(IF(H$5=0,0,POWER(1+H$5,$C65-$C$10)))),H$7,(H$3+H$4*('Alternative Data'!C63)+H$10*(IF(H$5=0,0,POWER(1+H$5,$C65-$C$10)))))))</f>
        <v>0.064</v>
      </c>
      <c r="I64" s="20">
        <f>IF(I$6&lt;(I$3+I$4*('Alternative Data'!D63)+I$10*(IF(I$5=0,0,POWER(1+I$5,$C65-$C$10)))),I$6,(IF(I$7&gt;(I$3+I$4*('Alternative Data'!D63)+I$10*(IF(I$5=0,0,POWER(1+I$5,$C65-$C$10)))),I$7,(I$3+I$4*('Alternative Data'!D63)+I$10*(IF(I$5=0,0,POWER(1+I$5,$C65-$C$10)))))))</f>
        <v>0.077</v>
      </c>
      <c r="J64" s="20">
        <f>IF(J$6&lt;(J$3+J$4*('Alternative Data'!E63)+J$10*(IF(J$5=0,0,POWER(1+J$5,$C65-$C$10)))),J$6,(IF(J$7&gt;(J$3+J$4*('Alternative Data'!E63)+J$10*(IF(J$5=0,0,POWER(1+J$5,$C65-$C$10)))),J$7,(J$3+J$4*('Alternative Data'!E63)+J$10*(IF(J$5=0,0,POWER(1+J$5,$C65-$C$10)))))))</f>
        <v>0.043</v>
      </c>
      <c r="K64" s="20">
        <f>IF(K$6&lt;(K$3+K$4*('Alternative Data'!F63)+K$10*(IF(K$5=0,0,POWER(1+K$5,$C65-$C$10)))),K$6,(IF(K$7&gt;(K$3+K$4*('Alternative Data'!F63)+K$10*(IF(K$5=0,0,POWER(1+K$5,$C65-$C$10)))),K$7,(K$3+K$4*('Alternative Data'!F63)+K$10*(IF(K$5=0,0,POWER(1+K$5,$C65-$C$10)))))))</f>
        <v>0.096</v>
      </c>
      <c r="L64" s="631">
        <f t="shared" si="7"/>
        <v>0.032</v>
      </c>
      <c r="M64" s="635">
        <f>'Alternative Data'!A63</f>
        <v>2067</v>
      </c>
      <c r="N64" s="648">
        <f t="shared" si="2"/>
        <v>176500</v>
      </c>
      <c r="O64" s="649" t="s">
        <v>68</v>
      </c>
      <c r="P64" s="640" t="s">
        <v>68</v>
      </c>
      <c r="Q64" s="23" t="s">
        <v>68</v>
      </c>
      <c r="R64" s="21" t="s">
        <v>68</v>
      </c>
      <c r="S64" s="220">
        <f t="shared" si="5"/>
        <v>0.064</v>
      </c>
      <c r="T64" s="81"/>
      <c r="U64"/>
      <c r="V64"/>
      <c r="W64"/>
      <c r="X64"/>
      <c r="Y64"/>
      <c r="Z64"/>
      <c r="AA64"/>
    </row>
    <row r="65" spans="1:27" ht="18" customHeight="1">
      <c r="A65"/>
      <c r="B65" s="191"/>
      <c r="C65" s="41">
        <f>'Alternative Data'!A64</f>
        <v>2068</v>
      </c>
      <c r="D65" s="331">
        <f>IF(D$6&lt;(D$3+D$4*('Alternative Data'!P64)+D$10*(IF(D$5=0,0,POWER(1+D$5,$C66-$C$10)))),D$6,(IF(D$7&gt;(D$3+D$4*('Alternative Data'!P64)+D$10*(IF(D$5=0,0,POWER(1+D$5,$C66-$C$10)))),D$7,(D$3+D$4*('Alternative Data'!P64)+D$10*(IF(D$5=0,0,POWER(1+D$5,$C66-$C$10)))))))</f>
        <v>57200</v>
      </c>
      <c r="E65" s="332">
        <f>IF(E$6&lt;(E$3+E$4*('Alternative Data'!R64)+E$10*(IF(E$5=0,0,POWER(1+E$5,$C66-$C$10)))),E$6,(IF(E$7&gt;(E$3+E$4*('Alternative Data'!R64)+E$10*(IF(E$5=0,0,POWER(1+E$5,$C66-$C$10)))),E$7,(E$3+E$4*('Alternative Data'!R64)+E$10*(IF(E$5=0,0,POWER(1+E$5,$C66-$C$10)))))))</f>
        <v>3.2237762237762237</v>
      </c>
      <c r="F65" s="294" t="s">
        <v>68</v>
      </c>
      <c r="G65" s="20">
        <f>IF(G$6&lt;(G$3+G$4*('Alternative Data'!B64)+G$10*(IF(G$5=0,0,POWER(1+G$5,$C66-$C$10)))),G$6,(IF(G$7&gt;(G$3+G$4*('Alternative Data'!B64)+G$10*(IF(G$5=0,0,POWER(1+G$5,$C66-$C$10)))),G$7,(G$3+G$4*('Alternative Data'!B64)+G$10*(IF(G$5=0,0,POWER(1+G$5,$C66-$C$10)))))))</f>
        <v>0.18100000000000002</v>
      </c>
      <c r="H65" s="20">
        <f>IF(H$6&lt;(H$3+H$4*('Alternative Data'!C64)+H$10*(IF(H$5=0,0,POWER(1+H$5,$C66-$C$10)))),H$6,(IF(H$7&gt;(H$3+H$4*('Alternative Data'!C64)+H$10*(IF(H$5=0,0,POWER(1+H$5,$C66-$C$10)))),H$7,(H$3+H$4*('Alternative Data'!C64)+H$10*(IF(H$5=0,0,POWER(1+H$5,$C66-$C$10)))))))</f>
        <v>0.065</v>
      </c>
      <c r="I65" s="20">
        <f>IF(I$6&lt;(I$3+I$4*('Alternative Data'!D64)+I$10*(IF(I$5=0,0,POWER(1+I$5,$C66-$C$10)))),I$6,(IF(I$7&gt;(I$3+I$4*('Alternative Data'!D64)+I$10*(IF(I$5=0,0,POWER(1+I$5,$C66-$C$10)))),I$7,(I$3+I$4*('Alternative Data'!D64)+I$10*(IF(I$5=0,0,POWER(1+I$5,$C66-$C$10)))))))</f>
        <v>0.078</v>
      </c>
      <c r="J65" s="20">
        <f>IF(J$6&lt;(J$3+J$4*('Alternative Data'!E64)+J$10*(IF(J$5=0,0,POWER(1+J$5,$C66-$C$10)))),J$6,(IF(J$7&gt;(J$3+J$4*('Alternative Data'!E64)+J$10*(IF(J$5=0,0,POWER(1+J$5,$C66-$C$10)))),J$7,(J$3+J$4*('Alternative Data'!E64)+J$10*(IF(J$5=0,0,POWER(1+J$5,$C66-$C$10)))))))</f>
        <v>0.043</v>
      </c>
      <c r="K65" s="20">
        <f>IF(K$6&lt;(K$3+K$4*('Alternative Data'!F64)+K$10*(IF(K$5=0,0,POWER(1+K$5,$C66-$C$10)))),K$6,(IF(K$7&gt;(K$3+K$4*('Alternative Data'!F64)+K$10*(IF(K$5=0,0,POWER(1+K$5,$C66-$C$10)))),K$7,(K$3+K$4*('Alternative Data'!F64)+K$10*(IF(K$5=0,0,POWER(1+K$5,$C66-$C$10)))))))</f>
        <v>0.096</v>
      </c>
      <c r="L65" s="631">
        <f t="shared" si="7"/>
        <v>0.032</v>
      </c>
      <c r="M65" s="635">
        <f>'Alternative Data'!A64</f>
        <v>2068</v>
      </c>
      <c r="N65" s="648">
        <f t="shared" si="2"/>
        <v>184400</v>
      </c>
      <c r="O65" s="649" t="s">
        <v>68</v>
      </c>
      <c r="P65" s="640" t="s">
        <v>68</v>
      </c>
      <c r="Q65" s="23" t="s">
        <v>68</v>
      </c>
      <c r="R65" s="21" t="s">
        <v>68</v>
      </c>
      <c r="S65" s="220">
        <f t="shared" si="5"/>
        <v>0.064</v>
      </c>
      <c r="T65" s="81"/>
      <c r="U65"/>
      <c r="V65"/>
      <c r="W65"/>
      <c r="X65"/>
      <c r="Y65"/>
      <c r="Z65"/>
      <c r="AA65"/>
    </row>
    <row r="66" spans="1:27" ht="18" customHeight="1">
      <c r="A66"/>
      <c r="B66" s="191"/>
      <c r="C66" s="41">
        <f>'Alternative Data'!A65</f>
        <v>2069</v>
      </c>
      <c r="D66" s="331">
        <f>IF(D$6&lt;(D$3+D$4*('Alternative Data'!P65)+D$10*(IF(D$5=0,0,POWER(1+D$5,$C67-$C$10)))),D$6,(IF(D$7&gt;(D$3+D$4*('Alternative Data'!P65)+D$10*(IF(D$5=0,0,POWER(1+D$5,$C67-$C$10)))),D$7,(D$3+D$4*('Alternative Data'!P65)+D$10*(IF(D$5=0,0,POWER(1+D$5,$C67-$C$10)))))))</f>
        <v>58500</v>
      </c>
      <c r="E66" s="332">
        <f>IF(E$6&lt;(E$3+E$4*('Alternative Data'!R65)+E$10*(IF(E$5=0,0,POWER(1+E$5,$C67-$C$10)))),E$6,(IF(E$7&gt;(E$3+E$4*('Alternative Data'!R65)+E$10*(IF(E$5=0,0,POWER(1+E$5,$C67-$C$10)))),E$7,(E$3+E$4*('Alternative Data'!R65)+E$10*(IF(E$5=0,0,POWER(1+E$5,$C67-$C$10)))))))</f>
        <v>3.2957264957264956</v>
      </c>
      <c r="F66" s="294" t="s">
        <v>68</v>
      </c>
      <c r="G66" s="20">
        <f>IF(G$6&lt;(G$3+G$4*('Alternative Data'!B65)+G$10*(IF(G$5=0,0,POWER(1+G$5,$C67-$C$10)))),G$6,(IF(G$7&gt;(G$3+G$4*('Alternative Data'!B65)+G$10*(IF(G$5=0,0,POWER(1+G$5,$C67-$C$10)))),G$7,(G$3+G$4*('Alternative Data'!B65)+G$10*(IF(G$5=0,0,POWER(1+G$5,$C67-$C$10)))))))</f>
        <v>0.18100000000000002</v>
      </c>
      <c r="H66" s="20">
        <f>IF(H$6&lt;(H$3+H$4*('Alternative Data'!C65)+H$10*(IF(H$5=0,0,POWER(1+H$5,$C67-$C$10)))),H$6,(IF(H$7&gt;(H$3+H$4*('Alternative Data'!C65)+H$10*(IF(H$5=0,0,POWER(1+H$5,$C67-$C$10)))),H$7,(H$3+H$4*('Alternative Data'!C65)+H$10*(IF(H$5=0,0,POWER(1+H$5,$C67-$C$10)))))))</f>
        <v>0.065</v>
      </c>
      <c r="I66" s="20">
        <f>IF(I$6&lt;(I$3+I$4*('Alternative Data'!D65)+I$10*(IF(I$5=0,0,POWER(1+I$5,$C67-$C$10)))),I$6,(IF(I$7&gt;(I$3+I$4*('Alternative Data'!D65)+I$10*(IF(I$5=0,0,POWER(1+I$5,$C67-$C$10)))),I$7,(I$3+I$4*('Alternative Data'!D65)+I$10*(IF(I$5=0,0,POWER(1+I$5,$C67-$C$10)))))))</f>
        <v>0.079</v>
      </c>
      <c r="J66" s="20">
        <f>IF(J$6&lt;(J$3+J$4*('Alternative Data'!E65)+J$10*(IF(J$5=0,0,POWER(1+J$5,$C67-$C$10)))),J$6,(IF(J$7&gt;(J$3+J$4*('Alternative Data'!E65)+J$10*(IF(J$5=0,0,POWER(1+J$5,$C67-$C$10)))),J$7,(J$3+J$4*('Alternative Data'!E65)+J$10*(IF(J$5=0,0,POWER(1+J$5,$C67-$C$10)))))))</f>
        <v>0.043</v>
      </c>
      <c r="K66" s="20">
        <f>IF(K$6&lt;(K$3+K$4*('Alternative Data'!F65)+K$10*(IF(K$5=0,0,POWER(1+K$5,$C67-$C$10)))),K$6,(IF(K$7&gt;(K$3+K$4*('Alternative Data'!F65)+K$10*(IF(K$5=0,0,POWER(1+K$5,$C67-$C$10)))),K$7,(K$3+K$4*('Alternative Data'!F65)+K$10*(IF(K$5=0,0,POWER(1+K$5,$C67-$C$10)))))))</f>
        <v>0.096</v>
      </c>
      <c r="L66" s="631">
        <f t="shared" si="7"/>
        <v>0.032</v>
      </c>
      <c r="M66" s="635">
        <f>'Alternative Data'!A65</f>
        <v>2069</v>
      </c>
      <c r="N66" s="648">
        <f t="shared" si="2"/>
        <v>192800</v>
      </c>
      <c r="O66" s="649" t="s">
        <v>68</v>
      </c>
      <c r="P66" s="640" t="s">
        <v>68</v>
      </c>
      <c r="Q66" s="23" t="s">
        <v>68</v>
      </c>
      <c r="R66" s="21" t="s">
        <v>68</v>
      </c>
      <c r="S66" s="220">
        <f t="shared" si="5"/>
        <v>0.064</v>
      </c>
      <c r="T66" s="81"/>
      <c r="U66"/>
      <c r="V66"/>
      <c r="W66"/>
      <c r="X66"/>
      <c r="Y66"/>
      <c r="Z66"/>
      <c r="AA66"/>
    </row>
    <row r="67" spans="1:27" ht="18" customHeight="1">
      <c r="A67"/>
      <c r="B67" s="191"/>
      <c r="C67" s="41">
        <f>'Alternative Data'!A66</f>
        <v>2070</v>
      </c>
      <c r="D67" s="331">
        <f>IF(D$6&lt;(D$3+D$4*('Alternative Data'!P66)+D$10*(IF(D$5=0,0,POWER(1+D$5,$C68-$C$10)))),D$6,(IF(D$7&gt;(D$3+D$4*('Alternative Data'!P66)+D$10*(IF(D$5=0,0,POWER(1+D$5,$C68-$C$10)))),D$7,(D$3+D$4*('Alternative Data'!P66)+D$10*(IF(D$5=0,0,POWER(1+D$5,$C68-$C$10)))))))</f>
        <v>59800</v>
      </c>
      <c r="E67" s="332">
        <f>IF(E$6&lt;(E$3+E$4*('Alternative Data'!R66)+E$10*(IF(E$5=0,0,POWER(1+E$5,$C68-$C$10)))),E$6,(IF(E$7&gt;(E$3+E$4*('Alternative Data'!R66)+E$10*(IF(E$5=0,0,POWER(1+E$5,$C68-$C$10)))),E$7,(E$3+E$4*('Alternative Data'!R66)+E$10*(IF(E$5=0,0,POWER(1+E$5,$C68-$C$10)))))))</f>
        <v>3.369565217391304</v>
      </c>
      <c r="F67" s="294" t="s">
        <v>68</v>
      </c>
      <c r="G67" s="20">
        <f>IF(G$6&lt;(G$3+G$4*('Alternative Data'!B66)+G$10*(IF(G$5=0,0,POWER(1+G$5,$C68-$C$10)))),G$6,(IF(G$7&gt;(G$3+G$4*('Alternative Data'!B66)+G$10*(IF(G$5=0,0,POWER(1+G$5,$C68-$C$10)))),G$7,(G$3+G$4*('Alternative Data'!B66)+G$10*(IF(G$5=0,0,POWER(1+G$5,$C68-$C$10)))))))</f>
        <v>0.18100000000000002</v>
      </c>
      <c r="H67" s="20">
        <f>IF(H$6&lt;(H$3+H$4*('Alternative Data'!C66)+H$10*(IF(H$5=0,0,POWER(1+H$5,$C68-$C$10)))),H$6,(IF(H$7&gt;(H$3+H$4*('Alternative Data'!C66)+H$10*(IF(H$5=0,0,POWER(1+H$5,$C68-$C$10)))),H$7,(H$3+H$4*('Alternative Data'!C66)+H$10*(IF(H$5=0,0,POWER(1+H$5,$C68-$C$10)))))))</f>
        <v>0.065</v>
      </c>
      <c r="I67" s="20">
        <f>IF(I$6&lt;(I$3+I$4*('Alternative Data'!D66)+I$10*(IF(I$5=0,0,POWER(1+I$5,$C68-$C$10)))),I$6,(IF(I$7&gt;(I$3+I$4*('Alternative Data'!D66)+I$10*(IF(I$5=0,0,POWER(1+I$5,$C68-$C$10)))),I$7,(I$3+I$4*('Alternative Data'!D66)+I$10*(IF(I$5=0,0,POWER(1+I$5,$C68-$C$10)))))))</f>
        <v>0.08</v>
      </c>
      <c r="J67" s="20">
        <f>IF(J$6&lt;(J$3+J$4*('Alternative Data'!E66)+J$10*(IF(J$5=0,0,POWER(1+J$5,$C68-$C$10)))),J$6,(IF(J$7&gt;(J$3+J$4*('Alternative Data'!E66)+J$10*(IF(J$5=0,0,POWER(1+J$5,$C68-$C$10)))),J$7,(J$3+J$4*('Alternative Data'!E66)+J$10*(IF(J$5=0,0,POWER(1+J$5,$C68-$C$10)))))))</f>
        <v>0.044000000000000004</v>
      </c>
      <c r="K67" s="20">
        <f>IF(K$6&lt;(K$3+K$4*('Alternative Data'!F66)+K$10*(IF(K$5=0,0,POWER(1+K$5,$C68-$C$10)))),K$6,(IF(K$7&gt;(K$3+K$4*('Alternative Data'!F66)+K$10*(IF(K$5=0,0,POWER(1+K$5,$C68-$C$10)))),K$7,(K$3+K$4*('Alternative Data'!F66)+K$10*(IF(K$5=0,0,POWER(1+K$5,$C68-$C$10)))))))</f>
        <v>0.096</v>
      </c>
      <c r="L67" s="631">
        <f t="shared" si="7"/>
        <v>0.032</v>
      </c>
      <c r="M67" s="635">
        <f>'Alternative Data'!A66</f>
        <v>2070</v>
      </c>
      <c r="N67" s="648">
        <f t="shared" si="2"/>
        <v>201500</v>
      </c>
      <c r="O67" s="649" t="s">
        <v>68</v>
      </c>
      <c r="P67" s="640" t="s">
        <v>68</v>
      </c>
      <c r="Q67" s="23" t="s">
        <v>68</v>
      </c>
      <c r="R67" s="21" t="s">
        <v>68</v>
      </c>
      <c r="S67" s="220">
        <f t="shared" si="5"/>
        <v>0.064</v>
      </c>
      <c r="T67" s="81"/>
      <c r="U67"/>
      <c r="V67"/>
      <c r="W67"/>
      <c r="X67"/>
      <c r="Y67"/>
      <c r="Z67"/>
      <c r="AA67"/>
    </row>
    <row r="68" spans="1:27" ht="18" customHeight="1">
      <c r="A68"/>
      <c r="B68" s="191"/>
      <c r="C68" s="41">
        <f>'Alternative Data'!A67</f>
        <v>2071</v>
      </c>
      <c r="D68" s="331">
        <f>IF(D$6&lt;(D$3+D$4*('Alternative Data'!P67)+D$10*(IF(D$5=0,0,POWER(1+D$5,$C69-$C$10)))),D$6,(IF(D$7&gt;(D$3+D$4*('Alternative Data'!P67)+D$10*(IF(D$5=0,0,POWER(1+D$5,$C69-$C$10)))),D$7,(D$3+D$4*('Alternative Data'!P67)+D$10*(IF(D$5=0,0,POWER(1+D$5,$C69-$C$10)))))))</f>
        <v>61200</v>
      </c>
      <c r="E68" s="332">
        <f>IF(E$6&lt;(E$3+E$4*('Alternative Data'!R67)+E$10*(IF(E$5=0,0,POWER(1+E$5,$C69-$C$10)))),E$6,(IF(E$7&gt;(E$3+E$4*('Alternative Data'!R67)+E$10*(IF(E$5=0,0,POWER(1+E$5,$C69-$C$10)))),E$7,(E$3+E$4*('Alternative Data'!R67)+E$10*(IF(E$5=0,0,POWER(1+E$5,$C69-$C$10)))))))</f>
        <v>3.4411764705882355</v>
      </c>
      <c r="F68" s="294" t="s">
        <v>68</v>
      </c>
      <c r="G68" s="20">
        <f>IF(G$6&lt;(G$3+G$4*('Alternative Data'!B67)+G$10*(IF(G$5=0,0,POWER(1+G$5,$C69-$C$10)))),G$6,(IF(G$7&gt;(G$3+G$4*('Alternative Data'!B67)+G$10*(IF(G$5=0,0,POWER(1+G$5,$C69-$C$10)))),G$7,(G$3+G$4*('Alternative Data'!B67)+G$10*(IF(G$5=0,0,POWER(1+G$5,$C69-$C$10)))))))</f>
        <v>0.18100000000000002</v>
      </c>
      <c r="H68" s="20">
        <f>IF(H$6&lt;(H$3+H$4*('Alternative Data'!C67)+H$10*(IF(H$5=0,0,POWER(1+H$5,$C69-$C$10)))),H$6,(IF(H$7&gt;(H$3+H$4*('Alternative Data'!C67)+H$10*(IF(H$5=0,0,POWER(1+H$5,$C69-$C$10)))),H$7,(H$3+H$4*('Alternative Data'!C67)+H$10*(IF(H$5=0,0,POWER(1+H$5,$C69-$C$10)))))))</f>
        <v>0.065</v>
      </c>
      <c r="I68" s="20">
        <f>IF(I$6&lt;(I$3+I$4*('Alternative Data'!D67)+I$10*(IF(I$5=0,0,POWER(1+I$5,$C69-$C$10)))),I$6,(IF(I$7&gt;(I$3+I$4*('Alternative Data'!D67)+I$10*(IF(I$5=0,0,POWER(1+I$5,$C69-$C$10)))),I$7,(I$3+I$4*('Alternative Data'!D67)+I$10*(IF(I$5=0,0,POWER(1+I$5,$C69-$C$10)))))))</f>
        <v>0.081</v>
      </c>
      <c r="J68" s="20">
        <f>IF(J$6&lt;(J$3+J$4*('Alternative Data'!E67)+J$10*(IF(J$5=0,0,POWER(1+J$5,$C69-$C$10)))),J$6,(IF(J$7&gt;(J$3+J$4*('Alternative Data'!E67)+J$10*(IF(J$5=0,0,POWER(1+J$5,$C69-$C$10)))),J$7,(J$3+J$4*('Alternative Data'!E67)+J$10*(IF(J$5=0,0,POWER(1+J$5,$C69-$C$10)))))))</f>
        <v>0.044000000000000004</v>
      </c>
      <c r="K68" s="20">
        <f>IF(K$6&lt;(K$3+K$4*('Alternative Data'!F67)+K$10*(IF(K$5=0,0,POWER(1+K$5,$C69-$C$10)))),K$6,(IF(K$7&gt;(K$3+K$4*('Alternative Data'!F67)+K$10*(IF(K$5=0,0,POWER(1+K$5,$C69-$C$10)))),K$7,(K$3+K$4*('Alternative Data'!F67)+K$10*(IF(K$5=0,0,POWER(1+K$5,$C69-$C$10)))))))</f>
        <v>0.096</v>
      </c>
      <c r="L68" s="631">
        <f t="shared" si="7"/>
        <v>0.032</v>
      </c>
      <c r="M68" s="635">
        <f>'Alternative Data'!A67</f>
        <v>2071</v>
      </c>
      <c r="N68" s="648">
        <f t="shared" si="2"/>
        <v>210600</v>
      </c>
      <c r="O68" s="649" t="s">
        <v>68</v>
      </c>
      <c r="P68" s="640" t="s">
        <v>68</v>
      </c>
      <c r="Q68" s="23" t="s">
        <v>68</v>
      </c>
      <c r="R68" s="21" t="s">
        <v>68</v>
      </c>
      <c r="S68" s="220">
        <f t="shared" si="5"/>
        <v>0.064</v>
      </c>
      <c r="T68" s="81"/>
      <c r="U68"/>
      <c r="V68"/>
      <c r="W68"/>
      <c r="X68"/>
      <c r="Y68"/>
      <c r="Z68"/>
      <c r="AA68"/>
    </row>
    <row r="69" spans="1:27" ht="18" customHeight="1">
      <c r="A69"/>
      <c r="B69" s="191"/>
      <c r="C69" s="41">
        <f>'Alternative Data'!A68</f>
        <v>2072</v>
      </c>
      <c r="D69" s="331">
        <f>IF(D$6&lt;(D$3+D$4*('Alternative Data'!P68)+D$10*(IF(D$5=0,0,POWER(1+D$5,$C70-$C$10)))),D$6,(IF(D$7&gt;(D$3+D$4*('Alternative Data'!P68)+D$10*(IF(D$5=0,0,POWER(1+D$5,$C70-$C$10)))),D$7,(D$3+D$4*('Alternative Data'!P68)+D$10*(IF(D$5=0,0,POWER(1+D$5,$C70-$C$10)))))))</f>
        <v>62500</v>
      </c>
      <c r="E69" s="332">
        <f>IF(E$6&lt;(E$3+E$4*('Alternative Data'!R68)+E$10*(IF(E$5=0,0,POWER(1+E$5,$C70-$C$10)))),E$6,(IF(E$7&gt;(E$3+E$4*('Alternative Data'!R68)+E$10*(IF(E$5=0,0,POWER(1+E$5,$C70-$C$10)))),E$7,(E$3+E$4*('Alternative Data'!R68)+E$10*(IF(E$5=0,0,POWER(1+E$5,$C70-$C$10)))))))</f>
        <v>3.5232</v>
      </c>
      <c r="F69" s="294" t="s">
        <v>68</v>
      </c>
      <c r="G69" s="20">
        <f>IF(G$6&lt;(G$3+G$4*('Alternative Data'!B68)+G$10*(IF(G$5=0,0,POWER(1+G$5,$C70-$C$10)))),G$6,(IF(G$7&gt;(G$3+G$4*('Alternative Data'!B68)+G$10*(IF(G$5=0,0,POWER(1+G$5,$C70-$C$10)))),G$7,(G$3+G$4*('Alternative Data'!B68)+G$10*(IF(G$5=0,0,POWER(1+G$5,$C70-$C$10)))))))</f>
        <v>0.18100000000000002</v>
      </c>
      <c r="H69" s="20">
        <f>IF(H$6&lt;(H$3+H$4*('Alternative Data'!C68)+H$10*(IF(H$5=0,0,POWER(1+H$5,$C70-$C$10)))),H$6,(IF(H$7&gt;(H$3+H$4*('Alternative Data'!C68)+H$10*(IF(H$5=0,0,POWER(1+H$5,$C70-$C$10)))),H$7,(H$3+H$4*('Alternative Data'!C68)+H$10*(IF(H$5=0,0,POWER(1+H$5,$C70-$C$10)))))))</f>
        <v>0.065</v>
      </c>
      <c r="I69" s="20">
        <f>IF(I$6&lt;(I$3+I$4*('Alternative Data'!D68)+I$10*(IF(I$5=0,0,POWER(1+I$5,$C70-$C$10)))),I$6,(IF(I$7&gt;(I$3+I$4*('Alternative Data'!D68)+I$10*(IF(I$5=0,0,POWER(1+I$5,$C70-$C$10)))),I$7,(I$3+I$4*('Alternative Data'!D68)+I$10*(IF(I$5=0,0,POWER(1+I$5,$C70-$C$10)))))))</f>
        <v>0.08199999999999999</v>
      </c>
      <c r="J69" s="20">
        <f>IF(J$6&lt;(J$3+J$4*('Alternative Data'!E68)+J$10*(IF(J$5=0,0,POWER(1+J$5,$C70-$C$10)))),J$6,(IF(J$7&gt;(J$3+J$4*('Alternative Data'!E68)+J$10*(IF(J$5=0,0,POWER(1+J$5,$C70-$C$10)))),J$7,(J$3+J$4*('Alternative Data'!E68)+J$10*(IF(J$5=0,0,POWER(1+J$5,$C70-$C$10)))))))</f>
        <v>0.044000000000000004</v>
      </c>
      <c r="K69" s="20">
        <f>IF(K$6&lt;(K$3+K$4*('Alternative Data'!F68)+K$10*(IF(K$5=0,0,POWER(1+K$5,$C70-$C$10)))),K$6,(IF(K$7&gt;(K$3+K$4*('Alternative Data'!F68)+K$10*(IF(K$5=0,0,POWER(1+K$5,$C70-$C$10)))),K$7,(K$3+K$4*('Alternative Data'!F68)+K$10*(IF(K$5=0,0,POWER(1+K$5,$C70-$C$10)))))))</f>
        <v>0.096</v>
      </c>
      <c r="L69" s="631">
        <f t="shared" si="7"/>
        <v>0.032</v>
      </c>
      <c r="M69" s="635">
        <f>'Alternative Data'!A68</f>
        <v>2072</v>
      </c>
      <c r="N69" s="648">
        <f t="shared" si="2"/>
        <v>220200</v>
      </c>
      <c r="O69" s="649" t="s">
        <v>68</v>
      </c>
      <c r="P69" s="640" t="s">
        <v>68</v>
      </c>
      <c r="Q69" s="23" t="s">
        <v>68</v>
      </c>
      <c r="R69" s="21" t="s">
        <v>68</v>
      </c>
      <c r="S69" s="220">
        <f t="shared" si="5"/>
        <v>0.064</v>
      </c>
      <c r="T69" s="81"/>
      <c r="U69"/>
      <c r="V69"/>
      <c r="W69"/>
      <c r="X69"/>
      <c r="Y69"/>
      <c r="Z69"/>
      <c r="AA69"/>
    </row>
    <row r="70" spans="1:27" ht="18" customHeight="1">
      <c r="A70"/>
      <c r="B70" s="191"/>
      <c r="C70" s="41">
        <f>'Alternative Data'!A69</f>
        <v>2073</v>
      </c>
      <c r="D70" s="331">
        <f>IF(D$6&lt;(D$3+D$4*('Alternative Data'!P69)+D$10*(IF(D$5=0,0,POWER(1+D$5,$C71-$C$10)))),D$6,(IF(D$7&gt;(D$3+D$4*('Alternative Data'!P69)+D$10*(IF(D$5=0,0,POWER(1+D$5,$C71-$C$10)))),D$7,(D$3+D$4*('Alternative Data'!P69)+D$10*(IF(D$5=0,0,POWER(1+D$5,$C71-$C$10)))))))</f>
        <v>63900</v>
      </c>
      <c r="E70" s="332">
        <f>IF(E$6&lt;(E$3+E$4*('Alternative Data'!R69)+E$10*(IF(E$5=0,0,POWER(1+E$5,$C71-$C$10)))),E$6,(IF(E$7&gt;(E$3+E$4*('Alternative Data'!R69)+E$10*(IF(E$5=0,0,POWER(1+E$5,$C71-$C$10)))),E$7,(E$3+E$4*('Alternative Data'!R69)+E$10*(IF(E$5=0,0,POWER(1+E$5,$C71-$C$10)))))))</f>
        <v>3.5978090766823163</v>
      </c>
      <c r="F70" s="294" t="s">
        <v>68</v>
      </c>
      <c r="G70" s="20">
        <f>IF(G$6&lt;(G$3+G$4*('Alternative Data'!B69)+G$10*(IF(G$5=0,0,POWER(1+G$5,$C71-$C$10)))),G$6,(IF(G$7&gt;(G$3+G$4*('Alternative Data'!B69)+G$10*(IF(G$5=0,0,POWER(1+G$5,$C71-$C$10)))),G$7,(G$3+G$4*('Alternative Data'!B69)+G$10*(IF(G$5=0,0,POWER(1+G$5,$C71-$C$10)))))))</f>
        <v>0.18100000000000002</v>
      </c>
      <c r="H70" s="20">
        <f>IF(H$6&lt;(H$3+H$4*('Alternative Data'!C69)+H$10*(IF(H$5=0,0,POWER(1+H$5,$C71-$C$10)))),H$6,(IF(H$7&gt;(H$3+H$4*('Alternative Data'!C69)+H$10*(IF(H$5=0,0,POWER(1+H$5,$C71-$C$10)))),H$7,(H$3+H$4*('Alternative Data'!C69)+H$10*(IF(H$5=0,0,POWER(1+H$5,$C71-$C$10)))))))</f>
        <v>0.065</v>
      </c>
      <c r="I70" s="20">
        <f>IF(I$6&lt;(I$3+I$4*('Alternative Data'!D69)+I$10*(IF(I$5=0,0,POWER(1+I$5,$C71-$C$10)))),I$6,(IF(I$7&gt;(I$3+I$4*('Alternative Data'!D69)+I$10*(IF(I$5=0,0,POWER(1+I$5,$C71-$C$10)))),I$7,(I$3+I$4*('Alternative Data'!D69)+I$10*(IF(I$5=0,0,POWER(1+I$5,$C71-$C$10)))))))</f>
        <v>0.083</v>
      </c>
      <c r="J70" s="20">
        <f>IF(J$6&lt;(J$3+J$4*('Alternative Data'!E69)+J$10*(IF(J$5=0,0,POWER(1+J$5,$C71-$C$10)))),J$6,(IF(J$7&gt;(J$3+J$4*('Alternative Data'!E69)+J$10*(IF(J$5=0,0,POWER(1+J$5,$C71-$C$10)))),J$7,(J$3+J$4*('Alternative Data'!E69)+J$10*(IF(J$5=0,0,POWER(1+J$5,$C71-$C$10)))))))</f>
        <v>0.044000000000000004</v>
      </c>
      <c r="K70" s="20">
        <f>IF(K$6&lt;(K$3+K$4*('Alternative Data'!F69)+K$10*(IF(K$5=0,0,POWER(1+K$5,$C71-$C$10)))),K$6,(IF(K$7&gt;(K$3+K$4*('Alternative Data'!F69)+K$10*(IF(K$5=0,0,POWER(1+K$5,$C71-$C$10)))),K$7,(K$3+K$4*('Alternative Data'!F69)+K$10*(IF(K$5=0,0,POWER(1+K$5,$C71-$C$10)))))))</f>
        <v>0.096</v>
      </c>
      <c r="L70" s="631">
        <f t="shared" si="7"/>
        <v>0.032</v>
      </c>
      <c r="M70" s="635">
        <f>'Alternative Data'!A69</f>
        <v>2073</v>
      </c>
      <c r="N70" s="648">
        <f t="shared" si="2"/>
        <v>229900</v>
      </c>
      <c r="O70" s="649" t="s">
        <v>68</v>
      </c>
      <c r="P70" s="640" t="s">
        <v>68</v>
      </c>
      <c r="Q70" s="23" t="s">
        <v>68</v>
      </c>
      <c r="R70" s="21" t="s">
        <v>68</v>
      </c>
      <c r="S70" s="220">
        <f t="shared" si="5"/>
        <v>0.064</v>
      </c>
      <c r="T70" s="81"/>
      <c r="U70"/>
      <c r="V70"/>
      <c r="W70"/>
      <c r="X70"/>
      <c r="Y70"/>
      <c r="Z70"/>
      <c r="AA70"/>
    </row>
    <row r="71" spans="1:27" ht="18" customHeight="1">
      <c r="A71"/>
      <c r="B71" s="191"/>
      <c r="C71" s="41">
        <f>'Alternative Data'!A70</f>
        <v>2074</v>
      </c>
      <c r="D71" s="331">
        <f>IF(D$6&lt;(D$3+D$4*('Alternative Data'!P70)+D$10*(IF(D$5=0,0,POWER(1+D$5,$C72-$C$10)))),D$6,(IF(D$7&gt;(D$3+D$4*('Alternative Data'!P70)+D$10*(IF(D$5=0,0,POWER(1+D$5,$C72-$C$10)))),D$7,(D$3+D$4*('Alternative Data'!P70)+D$10*(IF(D$5=0,0,POWER(1+D$5,$C72-$C$10)))))))</f>
        <v>65200</v>
      </c>
      <c r="E71" s="332">
        <f>IF(E$6&lt;(E$3+E$4*('Alternative Data'!R70)+E$10*(IF(E$5=0,0,POWER(1+E$5,$C72-$C$10)))),E$6,(IF(E$7&gt;(E$3+E$4*('Alternative Data'!R70)+E$10*(IF(E$5=0,0,POWER(1+E$5,$C72-$C$10)))),E$7,(E$3+E$4*('Alternative Data'!R70)+E$10*(IF(E$5=0,0,POWER(1+E$5,$C72-$C$10)))))))</f>
        <v>3.6809815950920246</v>
      </c>
      <c r="F71" s="294" t="s">
        <v>68</v>
      </c>
      <c r="G71" s="20">
        <f>IF(G$6&lt;(G$3+G$4*('Alternative Data'!B70)+G$10*(IF(G$5=0,0,POWER(1+G$5,$C72-$C$10)))),G$6,(IF(G$7&gt;(G$3+G$4*('Alternative Data'!B70)+G$10*(IF(G$5=0,0,POWER(1+G$5,$C72-$C$10)))),G$7,(G$3+G$4*('Alternative Data'!B70)+G$10*(IF(G$5=0,0,POWER(1+G$5,$C72-$C$10)))))))</f>
        <v>0.18100000000000002</v>
      </c>
      <c r="H71" s="20">
        <f>IF(H$6&lt;(H$3+H$4*('Alternative Data'!C70)+H$10*(IF(H$5=0,0,POWER(1+H$5,$C72-$C$10)))),H$6,(IF(H$7&gt;(H$3+H$4*('Alternative Data'!C70)+H$10*(IF(H$5=0,0,POWER(1+H$5,$C72-$C$10)))),H$7,(H$3+H$4*('Alternative Data'!C70)+H$10*(IF(H$5=0,0,POWER(1+H$5,$C72-$C$10)))))))</f>
        <v>0.065</v>
      </c>
      <c r="I71" s="20">
        <f>IF(I$6&lt;(I$3+I$4*('Alternative Data'!D70)+I$10*(IF(I$5=0,0,POWER(1+I$5,$C72-$C$10)))),I$6,(IF(I$7&gt;(I$3+I$4*('Alternative Data'!D70)+I$10*(IF(I$5=0,0,POWER(1+I$5,$C72-$C$10)))),I$7,(I$3+I$4*('Alternative Data'!D70)+I$10*(IF(I$5=0,0,POWER(1+I$5,$C72-$C$10)))))))</f>
        <v>0.084</v>
      </c>
      <c r="J71" s="20">
        <f>IF(J$6&lt;(J$3+J$4*('Alternative Data'!E70)+J$10*(IF(J$5=0,0,POWER(1+J$5,$C72-$C$10)))),J$6,(IF(J$7&gt;(J$3+J$4*('Alternative Data'!E70)+J$10*(IF(J$5=0,0,POWER(1+J$5,$C72-$C$10)))),J$7,(J$3+J$4*('Alternative Data'!E70)+J$10*(IF(J$5=0,0,POWER(1+J$5,$C72-$C$10)))))))</f>
        <v>0.045</v>
      </c>
      <c r="K71" s="20">
        <f>IF(K$6&lt;(K$3+K$4*('Alternative Data'!F70)+K$10*(IF(K$5=0,0,POWER(1+K$5,$C72-$C$10)))),K$6,(IF(K$7&gt;(K$3+K$4*('Alternative Data'!F70)+K$10*(IF(K$5=0,0,POWER(1+K$5,$C72-$C$10)))),K$7,(K$3+K$4*('Alternative Data'!F70)+K$10*(IF(K$5=0,0,POWER(1+K$5,$C72-$C$10)))))))</f>
        <v>0.096</v>
      </c>
      <c r="L71" s="631">
        <f t="shared" si="7"/>
        <v>0.032</v>
      </c>
      <c r="M71" s="635">
        <f>'Alternative Data'!A70</f>
        <v>2074</v>
      </c>
      <c r="N71" s="648">
        <f t="shared" si="2"/>
        <v>240000</v>
      </c>
      <c r="O71" s="649" t="s">
        <v>68</v>
      </c>
      <c r="P71" s="640" t="s">
        <v>68</v>
      </c>
      <c r="Q71" s="23" t="s">
        <v>68</v>
      </c>
      <c r="R71" s="21" t="s">
        <v>68</v>
      </c>
      <c r="S71" s="220">
        <f t="shared" si="5"/>
        <v>0.064</v>
      </c>
      <c r="T71" s="81"/>
      <c r="U71"/>
      <c r="V71"/>
      <c r="W71"/>
      <c r="X71"/>
      <c r="Y71"/>
      <c r="Z71"/>
      <c r="AA71"/>
    </row>
    <row r="72" spans="1:27" ht="18" customHeight="1">
      <c r="A72"/>
      <c r="B72" s="191"/>
      <c r="C72" s="41">
        <f>'Alternative Data'!A71</f>
        <v>2075</v>
      </c>
      <c r="D72" s="331">
        <f>IF(D$6&lt;(D$3+D$4*('Alternative Data'!P71)+D$10*(IF(D$5=0,0,POWER(1+D$5,$C73-$C$10)))),D$6,(IF(D$7&gt;(D$3+D$4*('Alternative Data'!P71)+D$10*(IF(D$5=0,0,POWER(1+D$5,$C73-$C$10)))),D$7,(D$3+D$4*('Alternative Data'!P71)+D$10*(IF(D$5=0,0,POWER(1+D$5,$C73-$C$10)))))))</f>
        <v>66700</v>
      </c>
      <c r="E72" s="332">
        <f>IF(E$6&lt;(E$3+E$4*('Alternative Data'!R71)+E$10*(IF(E$5=0,0,POWER(1+E$5,$C73-$C$10)))),E$6,(IF(E$7&gt;(E$3+E$4*('Alternative Data'!R71)+E$10*(IF(E$5=0,0,POWER(1+E$5,$C73-$C$10)))),E$7,(E$3+E$4*('Alternative Data'!R71)+E$10*(IF(E$5=0,0,POWER(1+E$5,$C73-$C$10)))))))</f>
        <v>3.76311844077961</v>
      </c>
      <c r="F72" s="294" t="s">
        <v>68</v>
      </c>
      <c r="G72" s="20">
        <f>IF(G$6&lt;(G$3+G$4*('Alternative Data'!B71)+G$10*(IF(G$5=0,0,POWER(1+G$5,$C73-$C$10)))),G$6,(IF(G$7&gt;(G$3+G$4*('Alternative Data'!B71)+G$10*(IF(G$5=0,0,POWER(1+G$5,$C73-$C$10)))),G$7,(G$3+G$4*('Alternative Data'!B71)+G$10*(IF(G$5=0,0,POWER(1+G$5,$C73-$C$10)))))))</f>
        <v>0.18100000000000002</v>
      </c>
      <c r="H72" s="20">
        <f>IF(H$6&lt;(H$3+H$4*('Alternative Data'!C71)+H$10*(IF(H$5=0,0,POWER(1+H$5,$C73-$C$10)))),H$6,(IF(H$7&gt;(H$3+H$4*('Alternative Data'!C71)+H$10*(IF(H$5=0,0,POWER(1+H$5,$C73-$C$10)))),H$7,(H$3+H$4*('Alternative Data'!C71)+H$10*(IF(H$5=0,0,POWER(1+H$5,$C73-$C$10)))))))</f>
        <v>0.065</v>
      </c>
      <c r="I72" s="20">
        <f>IF(I$6&lt;(I$3+I$4*('Alternative Data'!D71)+I$10*(IF(I$5=0,0,POWER(1+I$5,$C73-$C$10)))),I$6,(IF(I$7&gt;(I$3+I$4*('Alternative Data'!D71)+I$10*(IF(I$5=0,0,POWER(1+I$5,$C73-$C$10)))),I$7,(I$3+I$4*('Alternative Data'!D71)+I$10*(IF(I$5=0,0,POWER(1+I$5,$C73-$C$10)))))))</f>
        <v>0.085</v>
      </c>
      <c r="J72" s="20">
        <f>IF(J$6&lt;(J$3+J$4*('Alternative Data'!E71)+J$10*(IF(J$5=0,0,POWER(1+J$5,$C73-$C$10)))),J$6,(IF(J$7&gt;(J$3+J$4*('Alternative Data'!E71)+J$10*(IF(J$5=0,0,POWER(1+J$5,$C73-$C$10)))),J$7,(J$3+J$4*('Alternative Data'!E71)+J$10*(IF(J$5=0,0,POWER(1+J$5,$C73-$C$10)))))))</f>
        <v>0.045</v>
      </c>
      <c r="K72" s="20">
        <f>IF(K$6&lt;(K$3+K$4*('Alternative Data'!F71)+K$10*(IF(K$5=0,0,POWER(1+K$5,$C73-$C$10)))),K$6,(IF(K$7&gt;(K$3+K$4*('Alternative Data'!F71)+K$10*(IF(K$5=0,0,POWER(1+K$5,$C73-$C$10)))),K$7,(K$3+K$4*('Alternative Data'!F71)+K$10*(IF(K$5=0,0,POWER(1+K$5,$C73-$C$10)))))))</f>
        <v>0.096</v>
      </c>
      <c r="L72" s="631">
        <f t="shared" si="7"/>
        <v>0.032</v>
      </c>
      <c r="M72" s="635">
        <f>'Alternative Data'!A71</f>
        <v>2075</v>
      </c>
      <c r="N72" s="648">
        <f t="shared" si="2"/>
        <v>251000</v>
      </c>
      <c r="O72" s="649" t="s">
        <v>68</v>
      </c>
      <c r="P72" s="640" t="s">
        <v>68</v>
      </c>
      <c r="Q72" s="23" t="s">
        <v>68</v>
      </c>
      <c r="R72" s="21" t="s">
        <v>68</v>
      </c>
      <c r="S72" s="220">
        <f t="shared" si="5"/>
        <v>0.064</v>
      </c>
      <c r="T72" s="81"/>
      <c r="U72"/>
      <c r="V72"/>
      <c r="W72"/>
      <c r="X72"/>
      <c r="Y72"/>
      <c r="Z72"/>
      <c r="AA72"/>
    </row>
    <row r="73" spans="1:27" ht="18" customHeight="1">
      <c r="A73"/>
      <c r="B73" s="191"/>
      <c r="C73" s="41">
        <f>'Alternative Data'!A72</f>
        <v>2076</v>
      </c>
      <c r="D73" s="331">
        <f>IF(D$6&lt;(D$3+D$4*('Alternative Data'!P72)+D$10*(IF(D$5=0,0,POWER(1+D$5,$C74-$C$10)))),D$6,(IF(D$7&gt;(D$3+D$4*('Alternative Data'!P72)+D$10*(IF(D$5=0,0,POWER(1+D$5,$C74-$C$10)))),D$7,(D$3+D$4*('Alternative Data'!P72)+D$10*(IF(D$5=0,0,POWER(1+D$5,$C74-$C$10)))))))</f>
        <v>68300</v>
      </c>
      <c r="E73" s="332">
        <f>IF(E$6&lt;(E$3+E$4*('Alternative Data'!R72)+E$10*(IF(E$5=0,0,POWER(1+E$5,$C74-$C$10)))),E$6,(IF(E$7&gt;(E$3+E$4*('Alternative Data'!R72)+E$10*(IF(E$5=0,0,POWER(1+E$5,$C74-$C$10)))),E$7,(E$3+E$4*('Alternative Data'!R72)+E$10*(IF(E$5=0,0,POWER(1+E$5,$C74-$C$10)))))))</f>
        <v>3.847730600292826</v>
      </c>
      <c r="F73" s="294" t="s">
        <v>68</v>
      </c>
      <c r="G73" s="20">
        <f>IF(G$6&lt;(G$3+G$4*('Alternative Data'!B72)+G$10*(IF(G$5=0,0,POWER(1+G$5,$C74-$C$10)))),G$6,(IF(G$7&gt;(G$3+G$4*('Alternative Data'!B72)+G$10*(IF(G$5=0,0,POWER(1+G$5,$C74-$C$10)))),G$7,(G$3+G$4*('Alternative Data'!B72)+G$10*(IF(G$5=0,0,POWER(1+G$5,$C74-$C$10)))))))</f>
        <v>0.18100000000000002</v>
      </c>
      <c r="H73" s="20">
        <f>IF(H$6&lt;(H$3+H$4*('Alternative Data'!C72)+H$10*(IF(H$5=0,0,POWER(1+H$5,$C74-$C$10)))),H$6,(IF(H$7&gt;(H$3+H$4*('Alternative Data'!C72)+H$10*(IF(H$5=0,0,POWER(1+H$5,$C74-$C$10)))),H$7,(H$3+H$4*('Alternative Data'!C72)+H$10*(IF(H$5=0,0,POWER(1+H$5,$C74-$C$10)))))))</f>
        <v>0.065</v>
      </c>
      <c r="I73" s="20">
        <f>IF(I$6&lt;(I$3+I$4*('Alternative Data'!D72)+I$10*(IF(I$5=0,0,POWER(1+I$5,$C74-$C$10)))),I$6,(IF(I$7&gt;(I$3+I$4*('Alternative Data'!D72)+I$10*(IF(I$5=0,0,POWER(1+I$5,$C74-$C$10)))),I$7,(I$3+I$4*('Alternative Data'!D72)+I$10*(IF(I$5=0,0,POWER(1+I$5,$C74-$C$10)))))))</f>
        <v>0.086</v>
      </c>
      <c r="J73" s="20">
        <f>IF(J$6&lt;(J$3+J$4*('Alternative Data'!E72)+J$10*(IF(J$5=0,0,POWER(1+J$5,$C74-$C$10)))),J$6,(IF(J$7&gt;(J$3+J$4*('Alternative Data'!E72)+J$10*(IF(J$5=0,0,POWER(1+J$5,$C74-$C$10)))),J$7,(J$3+J$4*('Alternative Data'!E72)+J$10*(IF(J$5=0,0,POWER(1+J$5,$C74-$C$10)))))))</f>
        <v>0.045</v>
      </c>
      <c r="K73" s="20">
        <f>IF(K$6&lt;(K$3+K$4*('Alternative Data'!F72)+K$10*(IF(K$5=0,0,POWER(1+K$5,$C74-$C$10)))),K$6,(IF(K$7&gt;(K$3+K$4*('Alternative Data'!F72)+K$10*(IF(K$5=0,0,POWER(1+K$5,$C74-$C$10)))),K$7,(K$3+K$4*('Alternative Data'!F72)+K$10*(IF(K$5=0,0,POWER(1+K$5,$C74-$C$10)))))))</f>
        <v>0.096</v>
      </c>
      <c r="L73" s="631">
        <f t="shared" si="7"/>
        <v>0.032</v>
      </c>
      <c r="M73" s="635">
        <f>'Alternative Data'!A72</f>
        <v>2076</v>
      </c>
      <c r="N73" s="648">
        <f t="shared" si="2"/>
        <v>262800</v>
      </c>
      <c r="O73" s="649" t="s">
        <v>68</v>
      </c>
      <c r="P73" s="640" t="s">
        <v>68</v>
      </c>
      <c r="Q73" s="23" t="s">
        <v>68</v>
      </c>
      <c r="R73" s="21" t="s">
        <v>68</v>
      </c>
      <c r="S73" s="220">
        <f t="shared" si="5"/>
        <v>0.064</v>
      </c>
      <c r="T73" s="81"/>
      <c r="U73"/>
      <c r="V73"/>
      <c r="W73"/>
      <c r="X73"/>
      <c r="Y73"/>
      <c r="Z73"/>
      <c r="AA73"/>
    </row>
    <row r="74" spans="1:27" ht="18" customHeight="1">
      <c r="A74"/>
      <c r="B74" s="191"/>
      <c r="C74" s="41">
        <f>'Alternative Data'!A73</f>
        <v>2077</v>
      </c>
      <c r="D74" s="331">
        <f>IF(D$6&lt;(D$3+D$4*('Alternative Data'!P73)+D$10*(IF(D$5=0,0,POWER(1+D$5,$C75-$C$10)))),D$6,(IF(D$7&gt;(D$3+D$4*('Alternative Data'!P73)+D$10*(IF(D$5=0,0,POWER(1+D$5,$C75-$C$10)))),D$7,(D$3+D$4*('Alternative Data'!P73)+D$10*(IF(D$5=0,0,POWER(1+D$5,$C75-$C$10)))))))</f>
        <v>69900</v>
      </c>
      <c r="E74" s="332">
        <f>IF(E$6&lt;(E$3+E$4*('Alternative Data'!R73)+E$10*(IF(E$5=0,0,POWER(1+E$5,$C75-$C$10)))),E$6,(IF(E$7&gt;(E$3+E$4*('Alternative Data'!R73)+E$10*(IF(E$5=0,0,POWER(1+E$5,$C75-$C$10)))),E$7,(E$3+E$4*('Alternative Data'!R73)+E$10*(IF(E$5=0,0,POWER(1+E$5,$C75-$C$10)))))))</f>
        <v>3.9341917024320456</v>
      </c>
      <c r="F74" s="294" t="s">
        <v>68</v>
      </c>
      <c r="G74" s="20">
        <f>IF(G$6&lt;(G$3+G$4*('Alternative Data'!B73)+G$10*(IF(G$5=0,0,POWER(1+G$5,$C75-$C$10)))),G$6,(IF(G$7&gt;(G$3+G$4*('Alternative Data'!B73)+G$10*(IF(G$5=0,0,POWER(1+G$5,$C75-$C$10)))),G$7,(G$3+G$4*('Alternative Data'!B73)+G$10*(IF(G$5=0,0,POWER(1+G$5,$C75-$C$10)))))))</f>
        <v>0.18100000000000002</v>
      </c>
      <c r="H74" s="20">
        <f>IF(H$6&lt;(H$3+H$4*('Alternative Data'!C73)+H$10*(IF(H$5=0,0,POWER(1+H$5,$C75-$C$10)))),H$6,(IF(H$7&gt;(H$3+H$4*('Alternative Data'!C73)+H$10*(IF(H$5=0,0,POWER(1+H$5,$C75-$C$10)))),H$7,(H$3+H$4*('Alternative Data'!C73)+H$10*(IF(H$5=0,0,POWER(1+H$5,$C75-$C$10)))))))</f>
        <v>0.065</v>
      </c>
      <c r="I74" s="20">
        <f>IF(I$6&lt;(I$3+I$4*('Alternative Data'!D73)+I$10*(IF(I$5=0,0,POWER(1+I$5,$C75-$C$10)))),I$6,(IF(I$7&gt;(I$3+I$4*('Alternative Data'!D73)+I$10*(IF(I$5=0,0,POWER(1+I$5,$C75-$C$10)))),I$7,(I$3+I$4*('Alternative Data'!D73)+I$10*(IF(I$5=0,0,POWER(1+I$5,$C75-$C$10)))))))</f>
        <v>0.087</v>
      </c>
      <c r="J74" s="20">
        <f>IF(J$6&lt;(J$3+J$4*('Alternative Data'!E73)+J$10*(IF(J$5=0,0,POWER(1+J$5,$C75-$C$10)))),J$6,(IF(J$7&gt;(J$3+J$4*('Alternative Data'!E73)+J$10*(IF(J$5=0,0,POWER(1+J$5,$C75-$C$10)))),J$7,(J$3+J$4*('Alternative Data'!E73)+J$10*(IF(J$5=0,0,POWER(1+J$5,$C75-$C$10)))))))</f>
        <v>0.045</v>
      </c>
      <c r="K74" s="20">
        <f>IF(K$6&lt;(K$3+K$4*('Alternative Data'!F73)+K$10*(IF(K$5=0,0,POWER(1+K$5,$C75-$C$10)))),K$6,(IF(K$7&gt;(K$3+K$4*('Alternative Data'!F73)+K$10*(IF(K$5=0,0,POWER(1+K$5,$C75-$C$10)))),K$7,(K$3+K$4*('Alternative Data'!F73)+K$10*(IF(K$5=0,0,POWER(1+K$5,$C75-$C$10)))))))</f>
        <v>0.096</v>
      </c>
      <c r="L74" s="631">
        <f t="shared" si="7"/>
        <v>0.032</v>
      </c>
      <c r="M74" s="635">
        <f>'Alternative Data'!A73</f>
        <v>2077</v>
      </c>
      <c r="N74" s="648">
        <f t="shared" si="2"/>
        <v>275000</v>
      </c>
      <c r="O74" s="649" t="s">
        <v>68</v>
      </c>
      <c r="P74" s="640" t="s">
        <v>68</v>
      </c>
      <c r="Q74" s="23" t="s">
        <v>68</v>
      </c>
      <c r="R74" s="21" t="s">
        <v>68</v>
      </c>
      <c r="S74" s="220">
        <f t="shared" si="5"/>
        <v>0.064</v>
      </c>
      <c r="T74" s="81"/>
      <c r="U74"/>
      <c r="V74"/>
      <c r="W74"/>
      <c r="X74"/>
      <c r="Y74"/>
      <c r="Z74"/>
      <c r="AA74"/>
    </row>
    <row r="75" spans="1:27" ht="18" customHeight="1">
      <c r="A75"/>
      <c r="B75" s="191"/>
      <c r="C75" s="41">
        <f>'Alternative Data'!A74</f>
        <v>2078</v>
      </c>
      <c r="D75" s="331">
        <f>IF(D$6&lt;(D$3+D$4*('Alternative Data'!P74)+D$10*(IF(D$5=0,0,POWER(1+D$5,$C76-$C$10)))),D$6,(IF(D$7&gt;(D$3+D$4*('Alternative Data'!P74)+D$10*(IF(D$5=0,0,POWER(1+D$5,$C76-$C$10)))),D$7,(D$3+D$4*('Alternative Data'!P74)+D$10*(IF(D$5=0,0,POWER(1+D$5,$C76-$C$10)))))))</f>
        <v>71400</v>
      </c>
      <c r="E75" s="332">
        <f>IF(E$6&lt;(E$3+E$4*('Alternative Data'!R74)+E$10*(IF(E$5=0,0,POWER(1+E$5,$C76-$C$10)))),E$6,(IF(E$7&gt;(E$3+E$4*('Alternative Data'!R74)+E$10*(IF(E$5=0,0,POWER(1+E$5,$C76-$C$10)))),E$7,(E$3+E$4*('Alternative Data'!R74)+E$10*(IF(E$5=0,0,POWER(1+E$5,$C76-$C$10)))))))</f>
        <v>4.019607843137255</v>
      </c>
      <c r="F75" s="294" t="s">
        <v>68</v>
      </c>
      <c r="G75" s="20">
        <f>IF(G$6&lt;(G$3+G$4*('Alternative Data'!B74)+G$10*(IF(G$5=0,0,POWER(1+G$5,$C76-$C$10)))),G$6,(IF(G$7&gt;(G$3+G$4*('Alternative Data'!B74)+G$10*(IF(G$5=0,0,POWER(1+G$5,$C76-$C$10)))),G$7,(G$3+G$4*('Alternative Data'!B74)+G$10*(IF(G$5=0,0,POWER(1+G$5,$C76-$C$10)))))))</f>
        <v>0.18100000000000002</v>
      </c>
      <c r="H75" s="20">
        <f>IF(H$6&lt;(H$3+H$4*('Alternative Data'!C74)+H$10*(IF(H$5=0,0,POWER(1+H$5,$C76-$C$10)))),H$6,(IF(H$7&gt;(H$3+H$4*('Alternative Data'!C74)+H$10*(IF(H$5=0,0,POWER(1+H$5,$C76-$C$10)))),H$7,(H$3+H$4*('Alternative Data'!C74)+H$10*(IF(H$5=0,0,POWER(1+H$5,$C76-$C$10)))))))</f>
        <v>0.066</v>
      </c>
      <c r="I75" s="20">
        <f>IF(I$6&lt;(I$3+I$4*('Alternative Data'!D74)+I$10*(IF(I$5=0,0,POWER(1+I$5,$C76-$C$10)))),I$6,(IF(I$7&gt;(I$3+I$4*('Alternative Data'!D74)+I$10*(IF(I$5=0,0,POWER(1+I$5,$C76-$C$10)))),I$7,(I$3+I$4*('Alternative Data'!D74)+I$10*(IF(I$5=0,0,POWER(1+I$5,$C76-$C$10)))))))</f>
        <v>0.08800000000000001</v>
      </c>
      <c r="J75" s="20">
        <f>IF(J$6&lt;(J$3+J$4*('Alternative Data'!E74)+J$10*(IF(J$5=0,0,POWER(1+J$5,$C76-$C$10)))),J$6,(IF(J$7&gt;(J$3+J$4*('Alternative Data'!E74)+J$10*(IF(J$5=0,0,POWER(1+J$5,$C76-$C$10)))),J$7,(J$3+J$4*('Alternative Data'!E74)+J$10*(IF(J$5=0,0,POWER(1+J$5,$C76-$C$10)))))))</f>
        <v>0.046</v>
      </c>
      <c r="K75" s="20">
        <f>IF(K$6&lt;(K$3+K$4*('Alternative Data'!F74)+K$10*(IF(K$5=0,0,POWER(1+K$5,$C76-$C$10)))),K$6,(IF(K$7&gt;(K$3+K$4*('Alternative Data'!F74)+K$10*(IF(K$5=0,0,POWER(1+K$5,$C76-$C$10)))),K$7,(K$3+K$4*('Alternative Data'!F74)+K$10*(IF(K$5=0,0,POWER(1+K$5,$C76-$C$10)))))))</f>
        <v>0.096</v>
      </c>
      <c r="L75" s="631">
        <f t="shared" si="7"/>
        <v>0.032</v>
      </c>
      <c r="M75" s="635">
        <f>'Alternative Data'!A74</f>
        <v>2078</v>
      </c>
      <c r="N75" s="648">
        <f aca="true" t="shared" si="8" ref="N75:N85">D75*E75</f>
        <v>287000</v>
      </c>
      <c r="O75" s="649" t="s">
        <v>68</v>
      </c>
      <c r="P75" s="640" t="s">
        <v>68</v>
      </c>
      <c r="Q75" s="23" t="s">
        <v>68</v>
      </c>
      <c r="R75" s="21" t="s">
        <v>68</v>
      </c>
      <c r="S75" s="220">
        <f aca="true" t="shared" si="9" ref="S75:S85">K75-L75</f>
        <v>0.064</v>
      </c>
      <c r="T75" s="81"/>
      <c r="U75"/>
      <c r="V75"/>
      <c r="W75"/>
      <c r="X75"/>
      <c r="Y75"/>
      <c r="Z75"/>
      <c r="AA75"/>
    </row>
    <row r="76" spans="1:27" ht="18" customHeight="1">
      <c r="A76"/>
      <c r="B76" s="191"/>
      <c r="C76" s="41">
        <f>'Alternative Data'!A75</f>
        <v>2079</v>
      </c>
      <c r="D76" s="331">
        <f>IF(D$6&lt;(D$3+D$4*('Alternative Data'!P75)+D$10*(IF(D$5=0,0,POWER(1+D$5,$C77-$C$10)))),D$6,(IF(D$7&gt;(D$3+D$4*('Alternative Data'!P75)+D$10*(IF(D$5=0,0,POWER(1+D$5,$C77-$C$10)))),D$7,(D$3+D$4*('Alternative Data'!P75)+D$10*(IF(D$5=0,0,POWER(1+D$5,$C77-$C$10)))))))</f>
        <v>72800</v>
      </c>
      <c r="E76" s="332">
        <f>IF(E$6&lt;(E$3+E$4*('Alternative Data'!R75)+E$10*(IF(E$5=0,0,POWER(1+E$5,$C77-$C$10)))),E$6,(IF(E$7&gt;(E$3+E$4*('Alternative Data'!R75)+E$10*(IF(E$5=0,0,POWER(1+E$5,$C77-$C$10)))),E$7,(E$3+E$4*('Alternative Data'!R75)+E$10*(IF(E$5=0,0,POWER(1+E$5,$C77-$C$10)))))))</f>
        <v>4.1098901098901095</v>
      </c>
      <c r="F76" s="294" t="s">
        <v>68</v>
      </c>
      <c r="G76" s="20">
        <f>IF(G$6&lt;(G$3+G$4*('Alternative Data'!B75)+G$10*(IF(G$5=0,0,POWER(1+G$5,$C77-$C$10)))),G$6,(IF(G$7&gt;(G$3+G$4*('Alternative Data'!B75)+G$10*(IF(G$5=0,0,POWER(1+G$5,$C77-$C$10)))),G$7,(G$3+G$4*('Alternative Data'!B75)+G$10*(IF(G$5=0,0,POWER(1+G$5,$C77-$C$10)))))))</f>
        <v>0.18100000000000002</v>
      </c>
      <c r="H76" s="20">
        <f>IF(H$6&lt;(H$3+H$4*('Alternative Data'!C75)+H$10*(IF(H$5=0,0,POWER(1+H$5,$C77-$C$10)))),H$6,(IF(H$7&gt;(H$3+H$4*('Alternative Data'!C75)+H$10*(IF(H$5=0,0,POWER(1+H$5,$C77-$C$10)))),H$7,(H$3+H$4*('Alternative Data'!C75)+H$10*(IF(H$5=0,0,POWER(1+H$5,$C77-$C$10)))))))</f>
        <v>0.066</v>
      </c>
      <c r="I76" s="20">
        <f>IF(I$6&lt;(I$3+I$4*('Alternative Data'!D75)+I$10*(IF(I$5=0,0,POWER(1+I$5,$C77-$C$10)))),I$6,(IF(I$7&gt;(I$3+I$4*('Alternative Data'!D75)+I$10*(IF(I$5=0,0,POWER(1+I$5,$C77-$C$10)))),I$7,(I$3+I$4*('Alternative Data'!D75)+I$10*(IF(I$5=0,0,POWER(1+I$5,$C77-$C$10)))))))</f>
        <v>0.08900000000000001</v>
      </c>
      <c r="J76" s="20">
        <f>IF(J$6&lt;(J$3+J$4*('Alternative Data'!E75)+J$10*(IF(J$5=0,0,POWER(1+J$5,$C77-$C$10)))),J$6,(IF(J$7&gt;(J$3+J$4*('Alternative Data'!E75)+J$10*(IF(J$5=0,0,POWER(1+J$5,$C77-$C$10)))),J$7,(J$3+J$4*('Alternative Data'!E75)+J$10*(IF(J$5=0,0,POWER(1+J$5,$C77-$C$10)))))))</f>
        <v>0.046</v>
      </c>
      <c r="K76" s="20">
        <f>IF(K$6&lt;(K$3+K$4*('Alternative Data'!F75)+K$10*(IF(K$5=0,0,POWER(1+K$5,$C77-$C$10)))),K$6,(IF(K$7&gt;(K$3+K$4*('Alternative Data'!F75)+K$10*(IF(K$5=0,0,POWER(1+K$5,$C77-$C$10)))),K$7,(K$3+K$4*('Alternative Data'!F75)+K$10*(IF(K$5=0,0,POWER(1+K$5,$C77-$C$10)))))))</f>
        <v>0.096</v>
      </c>
      <c r="L76" s="631">
        <f t="shared" si="7"/>
        <v>0.032</v>
      </c>
      <c r="M76" s="635">
        <f>'Alternative Data'!A75</f>
        <v>2079</v>
      </c>
      <c r="N76" s="648">
        <f t="shared" si="8"/>
        <v>299200</v>
      </c>
      <c r="O76" s="649" t="s">
        <v>68</v>
      </c>
      <c r="P76" s="640" t="s">
        <v>68</v>
      </c>
      <c r="Q76" s="23" t="s">
        <v>68</v>
      </c>
      <c r="R76" s="21" t="s">
        <v>68</v>
      </c>
      <c r="S76" s="220">
        <f t="shared" si="9"/>
        <v>0.064</v>
      </c>
      <c r="T76" s="81"/>
      <c r="U76"/>
      <c r="V76"/>
      <c r="W76"/>
      <c r="X76"/>
      <c r="Y76"/>
      <c r="Z76"/>
      <c r="AA76"/>
    </row>
    <row r="77" spans="1:27" ht="18" customHeight="1">
      <c r="A77"/>
      <c r="B77" s="191"/>
      <c r="C77" s="41">
        <f>'Alternative Data'!A76</f>
        <v>2080</v>
      </c>
      <c r="D77" s="331">
        <f>IF(D$6&lt;(D$3+D$4*('Alternative Data'!P76)+D$10*(IF(D$5=0,0,POWER(1+D$5,$C78-$C$10)))),D$6,(IF(D$7&gt;(D$3+D$4*('Alternative Data'!P76)+D$10*(IF(D$5=0,0,POWER(1+D$5,$C78-$C$10)))),D$7,(D$3+D$4*('Alternative Data'!P76)+D$10*(IF(D$5=0,0,POWER(1+D$5,$C78-$C$10)))))))</f>
        <v>74400</v>
      </c>
      <c r="E77" s="332">
        <f>IF(E$6&lt;(E$3+E$4*('Alternative Data'!R76)+E$10*(IF(E$5=0,0,POWER(1+E$5,$C78-$C$10)))),E$6,(IF(E$7&gt;(E$3+E$4*('Alternative Data'!R76)+E$10*(IF(E$5=0,0,POWER(1+E$5,$C78-$C$10)))),E$7,(E$3+E$4*('Alternative Data'!R76)+E$10*(IF(E$5=0,0,POWER(1+E$5,$C78-$C$10)))))))</f>
        <v>4.204301075268817</v>
      </c>
      <c r="F77" s="294" t="s">
        <v>68</v>
      </c>
      <c r="G77" s="20">
        <f>IF(G$6&lt;(G$3+G$4*('Alternative Data'!B76)+G$10*(IF(G$5=0,0,POWER(1+G$5,$C78-$C$10)))),G$6,(IF(G$7&gt;(G$3+G$4*('Alternative Data'!B76)+G$10*(IF(G$5=0,0,POWER(1+G$5,$C78-$C$10)))),G$7,(G$3+G$4*('Alternative Data'!B76)+G$10*(IF(G$5=0,0,POWER(1+G$5,$C78-$C$10)))))))</f>
        <v>0.18100000000000002</v>
      </c>
      <c r="H77" s="20">
        <f>IF(H$6&lt;(H$3+H$4*('Alternative Data'!C76)+H$10*(IF(H$5=0,0,POWER(1+H$5,$C78-$C$10)))),H$6,(IF(H$7&gt;(H$3+H$4*('Alternative Data'!C76)+H$10*(IF(H$5=0,0,POWER(1+H$5,$C78-$C$10)))),H$7,(H$3+H$4*('Alternative Data'!C76)+H$10*(IF(H$5=0,0,POWER(1+H$5,$C78-$C$10)))))))</f>
        <v>0.066</v>
      </c>
      <c r="I77" s="20">
        <f>IF(I$6&lt;(I$3+I$4*('Alternative Data'!D76)+I$10*(IF(I$5=0,0,POWER(1+I$5,$C78-$C$10)))),I$6,(IF(I$7&gt;(I$3+I$4*('Alternative Data'!D76)+I$10*(IF(I$5=0,0,POWER(1+I$5,$C78-$C$10)))),I$7,(I$3+I$4*('Alternative Data'!D76)+I$10*(IF(I$5=0,0,POWER(1+I$5,$C78-$C$10)))))))</f>
        <v>0.091</v>
      </c>
      <c r="J77" s="20">
        <f>IF(J$6&lt;(J$3+J$4*('Alternative Data'!E76)+J$10*(IF(J$5=0,0,POWER(1+J$5,$C78-$C$10)))),J$6,(IF(J$7&gt;(J$3+J$4*('Alternative Data'!E76)+J$10*(IF(J$5=0,0,POWER(1+J$5,$C78-$C$10)))),J$7,(J$3+J$4*('Alternative Data'!E76)+J$10*(IF(J$5=0,0,POWER(1+J$5,$C78-$C$10)))))))</f>
        <v>0.046</v>
      </c>
      <c r="K77" s="20">
        <f>IF(K$6&lt;(K$3+K$4*('Alternative Data'!F76)+K$10*(IF(K$5=0,0,POWER(1+K$5,$C78-$C$10)))),K$6,(IF(K$7&gt;(K$3+K$4*('Alternative Data'!F76)+K$10*(IF(K$5=0,0,POWER(1+K$5,$C78-$C$10)))),K$7,(K$3+K$4*('Alternative Data'!F76)+K$10*(IF(K$5=0,0,POWER(1+K$5,$C78-$C$10)))))))</f>
        <v>0.096</v>
      </c>
      <c r="L77" s="631">
        <f t="shared" si="7"/>
        <v>0.032</v>
      </c>
      <c r="M77" s="635">
        <f>'Alternative Data'!A76</f>
        <v>2080</v>
      </c>
      <c r="N77" s="648">
        <f t="shared" si="8"/>
        <v>312800</v>
      </c>
      <c r="O77" s="649" t="s">
        <v>68</v>
      </c>
      <c r="P77" s="640" t="s">
        <v>68</v>
      </c>
      <c r="Q77" s="23" t="s">
        <v>68</v>
      </c>
      <c r="R77" s="21" t="s">
        <v>68</v>
      </c>
      <c r="S77" s="220">
        <f t="shared" si="9"/>
        <v>0.064</v>
      </c>
      <c r="T77" s="81"/>
      <c r="U77"/>
      <c r="V77"/>
      <c r="W77"/>
      <c r="X77"/>
      <c r="Y77"/>
      <c r="Z77"/>
      <c r="AA77"/>
    </row>
    <row r="78" spans="1:27" ht="18" customHeight="1">
      <c r="A78"/>
      <c r="B78" s="191"/>
      <c r="C78" s="41">
        <f>'Alternative Data'!A77</f>
        <v>2081</v>
      </c>
      <c r="D78" s="331">
        <f>IF(D$6&lt;(D$3+D$4*('Alternative Data'!P77)+D$10*(IF(D$5=0,0,POWER(1+D$5,$C79-$C$10)))),D$6,(IF(D$7&gt;(D$3+D$4*('Alternative Data'!P77)+D$10*(IF(D$5=0,0,POWER(1+D$5,$C79-$C$10)))),D$7,(D$3+D$4*('Alternative Data'!P77)+D$10*(IF(D$5=0,0,POWER(1+D$5,$C79-$C$10)))))))</f>
        <v>76100</v>
      </c>
      <c r="E78" s="332">
        <f>IF(E$6&lt;(E$3+E$4*('Alternative Data'!R77)+E$10*(IF(E$5=0,0,POWER(1+E$5,$C79-$C$10)))),E$6,(IF(E$7&gt;(E$3+E$4*('Alternative Data'!R77)+E$10*(IF(E$5=0,0,POWER(1+E$5,$C79-$C$10)))),E$7,(E$3+E$4*('Alternative Data'!R77)+E$10*(IF(E$5=0,0,POWER(1+E$5,$C79-$C$10)))))))</f>
        <v>4.302233902759527</v>
      </c>
      <c r="F78" s="294" t="s">
        <v>68</v>
      </c>
      <c r="G78" s="20">
        <f>IF(G$6&lt;(G$3+G$4*('Alternative Data'!B77)+G$10*(IF(G$5=0,0,POWER(1+G$5,$C79-$C$10)))),G$6,(IF(G$7&gt;(G$3+G$4*('Alternative Data'!B77)+G$10*(IF(G$5=0,0,POWER(1+G$5,$C79-$C$10)))),G$7,(G$3+G$4*('Alternative Data'!B77)+G$10*(IF(G$5=0,0,POWER(1+G$5,$C79-$C$10)))))))</f>
        <v>0.18100000000000002</v>
      </c>
      <c r="H78" s="20">
        <f>IF(H$6&lt;(H$3+H$4*('Alternative Data'!C77)+H$10*(IF(H$5=0,0,POWER(1+H$5,$C79-$C$10)))),H$6,(IF(H$7&gt;(H$3+H$4*('Alternative Data'!C77)+H$10*(IF(H$5=0,0,POWER(1+H$5,$C79-$C$10)))),H$7,(H$3+H$4*('Alternative Data'!C77)+H$10*(IF(H$5=0,0,POWER(1+H$5,$C79-$C$10)))))))</f>
        <v>0.066</v>
      </c>
      <c r="I78" s="20">
        <f>IF(I$6&lt;(I$3+I$4*('Alternative Data'!D77)+I$10*(IF(I$5=0,0,POWER(1+I$5,$C79-$C$10)))),I$6,(IF(I$7&gt;(I$3+I$4*('Alternative Data'!D77)+I$10*(IF(I$5=0,0,POWER(1+I$5,$C79-$C$10)))),I$7,(I$3+I$4*('Alternative Data'!D77)+I$10*(IF(I$5=0,0,POWER(1+I$5,$C79-$C$10)))))))</f>
        <v>0.092</v>
      </c>
      <c r="J78" s="20">
        <f>IF(J$6&lt;(J$3+J$4*('Alternative Data'!E77)+J$10*(IF(J$5=0,0,POWER(1+J$5,$C79-$C$10)))),J$6,(IF(J$7&gt;(J$3+J$4*('Alternative Data'!E77)+J$10*(IF(J$5=0,0,POWER(1+J$5,$C79-$C$10)))),J$7,(J$3+J$4*('Alternative Data'!E77)+J$10*(IF(J$5=0,0,POWER(1+J$5,$C79-$C$10)))))))</f>
        <v>0.046</v>
      </c>
      <c r="K78" s="20">
        <f>IF(K$6&lt;(K$3+K$4*('Alternative Data'!F77)+K$10*(IF(K$5=0,0,POWER(1+K$5,$C79-$C$10)))),K$6,(IF(K$7&gt;(K$3+K$4*('Alternative Data'!F77)+K$10*(IF(K$5=0,0,POWER(1+K$5,$C79-$C$10)))),K$7,(K$3+K$4*('Alternative Data'!F77)+K$10*(IF(K$5=0,0,POWER(1+K$5,$C79-$C$10)))))))</f>
        <v>0.096</v>
      </c>
      <c r="L78" s="631">
        <f t="shared" si="7"/>
        <v>0.032</v>
      </c>
      <c r="M78" s="635">
        <f>'Alternative Data'!A77</f>
        <v>2081</v>
      </c>
      <c r="N78" s="648">
        <f t="shared" si="8"/>
        <v>327400</v>
      </c>
      <c r="O78" s="649" t="s">
        <v>68</v>
      </c>
      <c r="P78" s="640" t="s">
        <v>68</v>
      </c>
      <c r="Q78" s="23" t="s">
        <v>68</v>
      </c>
      <c r="R78" s="21" t="s">
        <v>68</v>
      </c>
      <c r="S78" s="220">
        <f t="shared" si="9"/>
        <v>0.064</v>
      </c>
      <c r="T78" s="81"/>
      <c r="U78"/>
      <c r="V78"/>
      <c r="W78"/>
      <c r="X78"/>
      <c r="Y78"/>
      <c r="Z78"/>
      <c r="AA78"/>
    </row>
    <row r="79" spans="1:27" ht="18" customHeight="1">
      <c r="A79"/>
      <c r="B79" s="191"/>
      <c r="C79" s="41">
        <f>'Alternative Data'!A78</f>
        <v>2082</v>
      </c>
      <c r="D79" s="331">
        <f>IF(D$6&lt;(D$3+D$4*('Alternative Data'!P78)+D$10*(IF(D$5=0,0,POWER(1+D$5,$C80-$C$10)))),D$6,(IF(D$7&gt;(D$3+D$4*('Alternative Data'!P78)+D$10*(IF(D$5=0,0,POWER(1+D$5,$C80-$C$10)))),D$7,(D$3+D$4*('Alternative Data'!P78)+D$10*(IF(D$5=0,0,POWER(1+D$5,$C80-$C$10)))))))</f>
        <v>77700</v>
      </c>
      <c r="E79" s="332">
        <f>IF(E$6&lt;(E$3+E$4*('Alternative Data'!R78)+E$10*(IF(E$5=0,0,POWER(1+E$5,$C80-$C$10)))),E$6,(IF(E$7&gt;(E$3+E$4*('Alternative Data'!R78)+E$10*(IF(E$5=0,0,POWER(1+E$5,$C80-$C$10)))),E$7,(E$3+E$4*('Alternative Data'!R78)+E$10*(IF(E$5=0,0,POWER(1+E$5,$C80-$C$10)))))))</f>
        <v>4.396396396396397</v>
      </c>
      <c r="F79" s="294" t="s">
        <v>68</v>
      </c>
      <c r="G79" s="20">
        <f>IF(G$6&lt;(G$3+G$4*('Alternative Data'!B78)+G$10*(IF(G$5=0,0,POWER(1+G$5,$C80-$C$10)))),G$6,(IF(G$7&gt;(G$3+G$4*('Alternative Data'!B78)+G$10*(IF(G$5=0,0,POWER(1+G$5,$C80-$C$10)))),G$7,(G$3+G$4*('Alternative Data'!B78)+G$10*(IF(G$5=0,0,POWER(1+G$5,$C80-$C$10)))))))</f>
        <v>0.18100000000000002</v>
      </c>
      <c r="H79" s="20">
        <f>IF(H$6&lt;(H$3+H$4*('Alternative Data'!C78)+H$10*(IF(H$5=0,0,POWER(1+H$5,$C80-$C$10)))),H$6,(IF(H$7&gt;(H$3+H$4*('Alternative Data'!C78)+H$10*(IF(H$5=0,0,POWER(1+H$5,$C80-$C$10)))),H$7,(H$3+H$4*('Alternative Data'!C78)+H$10*(IF(H$5=0,0,POWER(1+H$5,$C80-$C$10)))))))</f>
        <v>0.066</v>
      </c>
      <c r="I79" s="20">
        <f>IF(I$6&lt;(I$3+I$4*('Alternative Data'!D78)+I$10*(IF(I$5=0,0,POWER(1+I$5,$C80-$C$10)))),I$6,(IF(I$7&gt;(I$3+I$4*('Alternative Data'!D78)+I$10*(IF(I$5=0,0,POWER(1+I$5,$C80-$C$10)))),I$7,(I$3+I$4*('Alternative Data'!D78)+I$10*(IF(I$5=0,0,POWER(1+I$5,$C80-$C$10)))))))</f>
        <v>0.092</v>
      </c>
      <c r="J79" s="20">
        <f>IF(J$6&lt;(J$3+J$4*('Alternative Data'!E78)+J$10*(IF(J$5=0,0,POWER(1+J$5,$C80-$C$10)))),J$6,(IF(J$7&gt;(J$3+J$4*('Alternative Data'!E78)+J$10*(IF(J$5=0,0,POWER(1+J$5,$C80-$C$10)))),J$7,(J$3+J$4*('Alternative Data'!E78)+J$10*(IF(J$5=0,0,POWER(1+J$5,$C80-$C$10)))))))</f>
        <v>0.047</v>
      </c>
      <c r="K79" s="20">
        <f>IF(K$6&lt;(K$3+K$4*('Alternative Data'!F78)+K$10*(IF(K$5=0,0,POWER(1+K$5,$C80-$C$10)))),K$6,(IF(K$7&gt;(K$3+K$4*('Alternative Data'!F78)+K$10*(IF(K$5=0,0,POWER(1+K$5,$C80-$C$10)))),K$7,(K$3+K$4*('Alternative Data'!F78)+K$10*(IF(K$5=0,0,POWER(1+K$5,$C80-$C$10)))))))</f>
        <v>0.096</v>
      </c>
      <c r="L79" s="631">
        <f t="shared" si="7"/>
        <v>0.032</v>
      </c>
      <c r="M79" s="635">
        <f>'Alternative Data'!A78</f>
        <v>2082</v>
      </c>
      <c r="N79" s="648">
        <f t="shared" si="8"/>
        <v>341600.00000000006</v>
      </c>
      <c r="O79" s="649" t="s">
        <v>68</v>
      </c>
      <c r="P79" s="640" t="s">
        <v>68</v>
      </c>
      <c r="Q79" s="23" t="s">
        <v>68</v>
      </c>
      <c r="R79" s="21" t="s">
        <v>68</v>
      </c>
      <c r="S79" s="220">
        <f t="shared" si="9"/>
        <v>0.064</v>
      </c>
      <c r="T79" s="81"/>
      <c r="U79"/>
      <c r="V79"/>
      <c r="W79"/>
      <c r="X79"/>
      <c r="Y79"/>
      <c r="Z79"/>
      <c r="AA79"/>
    </row>
    <row r="80" spans="1:27" ht="18" customHeight="1">
      <c r="A80"/>
      <c r="B80" s="191"/>
      <c r="C80" s="41">
        <f>'Alternative Data'!A79</f>
        <v>2083</v>
      </c>
      <c r="D80" s="331">
        <f>IF(D$6&lt;(D$3+D$4*('Alternative Data'!P79)+D$10*(IF(D$5=0,0,POWER(1+D$5,$C81-$C$10)))),D$6,(IF(D$7&gt;(D$3+D$4*('Alternative Data'!P79)+D$10*(IF(D$5=0,0,POWER(1+D$5,$C81-$C$10)))),D$7,(D$3+D$4*('Alternative Data'!P79)+D$10*(IF(D$5=0,0,POWER(1+D$5,$C81-$C$10)))))))</f>
        <v>79400</v>
      </c>
      <c r="E80" s="332">
        <f>IF(E$6&lt;(E$3+E$4*('Alternative Data'!R79)+E$10*(IF(E$5=0,0,POWER(1+E$5,$C81-$C$10)))),E$6,(IF(E$7&gt;(E$3+E$4*('Alternative Data'!R79)+E$10*(IF(E$5=0,0,POWER(1+E$5,$C81-$C$10)))),E$7,(E$3+E$4*('Alternative Data'!R79)+E$10*(IF(E$5=0,0,POWER(1+E$5,$C81-$C$10)))))))</f>
        <v>4.493702770780857</v>
      </c>
      <c r="F80" s="294" t="s">
        <v>68</v>
      </c>
      <c r="G80" s="20">
        <f>IF(G$6&lt;(G$3+G$4*('Alternative Data'!B79)+G$10*(IF(G$5=0,0,POWER(1+G$5,$C81-$C$10)))),G$6,(IF(G$7&gt;(G$3+G$4*('Alternative Data'!B79)+G$10*(IF(G$5=0,0,POWER(1+G$5,$C81-$C$10)))),G$7,(G$3+G$4*('Alternative Data'!B79)+G$10*(IF(G$5=0,0,POWER(1+G$5,$C81-$C$10)))))))</f>
        <v>0.18100000000000002</v>
      </c>
      <c r="H80" s="20">
        <f>IF(H$6&lt;(H$3+H$4*('Alternative Data'!C79)+H$10*(IF(H$5=0,0,POWER(1+H$5,$C81-$C$10)))),H$6,(IF(H$7&gt;(H$3+H$4*('Alternative Data'!C79)+H$10*(IF(H$5=0,0,POWER(1+H$5,$C81-$C$10)))),H$7,(H$3+H$4*('Alternative Data'!C79)+H$10*(IF(H$5=0,0,POWER(1+H$5,$C81-$C$10)))))))</f>
        <v>0.066</v>
      </c>
      <c r="I80" s="20">
        <f>IF(I$6&lt;(I$3+I$4*('Alternative Data'!D79)+I$10*(IF(I$5=0,0,POWER(1+I$5,$C81-$C$10)))),I$6,(IF(I$7&gt;(I$3+I$4*('Alternative Data'!D79)+I$10*(IF(I$5=0,0,POWER(1+I$5,$C81-$C$10)))),I$7,(I$3+I$4*('Alternative Data'!D79)+I$10*(IF(I$5=0,0,POWER(1+I$5,$C81-$C$10)))))))</f>
        <v>0.094</v>
      </c>
      <c r="J80" s="20">
        <f>IF(J$6&lt;(J$3+J$4*('Alternative Data'!E79)+J$10*(IF(J$5=0,0,POWER(1+J$5,$C81-$C$10)))),J$6,(IF(J$7&gt;(J$3+J$4*('Alternative Data'!E79)+J$10*(IF(J$5=0,0,POWER(1+J$5,$C81-$C$10)))),J$7,(J$3+J$4*('Alternative Data'!E79)+J$10*(IF(J$5=0,0,POWER(1+J$5,$C81-$C$10)))))))</f>
        <v>0.047</v>
      </c>
      <c r="K80" s="20">
        <f>IF(K$6&lt;(K$3+K$4*('Alternative Data'!F79)+K$10*(IF(K$5=0,0,POWER(1+K$5,$C81-$C$10)))),K$6,(IF(K$7&gt;(K$3+K$4*('Alternative Data'!F79)+K$10*(IF(K$5=0,0,POWER(1+K$5,$C81-$C$10)))),K$7,(K$3+K$4*('Alternative Data'!F79)+K$10*(IF(K$5=0,0,POWER(1+K$5,$C81-$C$10)))))))</f>
        <v>0.096</v>
      </c>
      <c r="L80" s="631">
        <f t="shared" si="7"/>
        <v>0.032</v>
      </c>
      <c r="M80" s="635">
        <f>'Alternative Data'!A79</f>
        <v>2083</v>
      </c>
      <c r="N80" s="648">
        <f t="shared" si="8"/>
        <v>356800</v>
      </c>
      <c r="O80" s="649" t="s">
        <v>68</v>
      </c>
      <c r="P80" s="640" t="s">
        <v>68</v>
      </c>
      <c r="Q80" s="23" t="s">
        <v>68</v>
      </c>
      <c r="R80" s="21" t="s">
        <v>68</v>
      </c>
      <c r="S80" s="220">
        <f t="shared" si="9"/>
        <v>0.064</v>
      </c>
      <c r="T80" s="81"/>
      <c r="U80"/>
      <c r="V80"/>
      <c r="W80"/>
      <c r="X80"/>
      <c r="Y80"/>
      <c r="Z80"/>
      <c r="AA80"/>
    </row>
    <row r="81" spans="1:27" ht="18" customHeight="1">
      <c r="A81"/>
      <c r="B81" s="191"/>
      <c r="C81" s="41">
        <f>'Alternative Data'!A80</f>
        <v>2084</v>
      </c>
      <c r="D81" s="331">
        <f>IF(D$6&lt;(D$3+D$4*('Alternative Data'!P80)+D$10*(IF(D$5=0,0,POWER(1+D$5,$C82-$C$10)))),D$6,(IF(D$7&gt;(D$3+D$4*('Alternative Data'!P80)+D$10*(IF(D$5=0,0,POWER(1+D$5,$C82-$C$10)))),D$7,(D$3+D$4*('Alternative Data'!P80)+D$10*(IF(D$5=0,0,POWER(1+D$5,$C82-$C$10)))))))</f>
        <v>81200</v>
      </c>
      <c r="E81" s="332">
        <f>IF(E$6&lt;(E$3+E$4*('Alternative Data'!R80)+E$10*(IF(E$5=0,0,POWER(1+E$5,$C82-$C$10)))),E$6,(IF(E$7&gt;(E$3+E$4*('Alternative Data'!R80)+E$10*(IF(E$5=0,0,POWER(1+E$5,$C82-$C$10)))),E$7,(E$3+E$4*('Alternative Data'!R80)+E$10*(IF(E$5=0,0,POWER(1+E$5,$C82-$C$10)))))))</f>
        <v>4.597290640394089</v>
      </c>
      <c r="F81" s="294" t="s">
        <v>68</v>
      </c>
      <c r="G81" s="20">
        <f>IF(G$6&lt;(G$3+G$4*('Alternative Data'!B80)+G$10*(IF(G$5=0,0,POWER(1+G$5,$C82-$C$10)))),G$6,(IF(G$7&gt;(G$3+G$4*('Alternative Data'!B80)+G$10*(IF(G$5=0,0,POWER(1+G$5,$C82-$C$10)))),G$7,(G$3+G$4*('Alternative Data'!B80)+G$10*(IF(G$5=0,0,POWER(1+G$5,$C82-$C$10)))))))</f>
        <v>0.18100000000000002</v>
      </c>
      <c r="H81" s="20">
        <f>IF(H$6&lt;(H$3+H$4*('Alternative Data'!C80)+H$10*(IF(H$5=0,0,POWER(1+H$5,$C82-$C$10)))),H$6,(IF(H$7&gt;(H$3+H$4*('Alternative Data'!C80)+H$10*(IF(H$5=0,0,POWER(1+H$5,$C82-$C$10)))),H$7,(H$3+H$4*('Alternative Data'!C80)+H$10*(IF(H$5=0,0,POWER(1+H$5,$C82-$C$10)))))))</f>
        <v>0.067</v>
      </c>
      <c r="I81" s="20">
        <f>IF(I$6&lt;(I$3+I$4*('Alternative Data'!D80)+I$10*(IF(I$5=0,0,POWER(1+I$5,$C82-$C$10)))),I$6,(IF(I$7&gt;(I$3+I$4*('Alternative Data'!D80)+I$10*(IF(I$5=0,0,POWER(1+I$5,$C82-$C$10)))),I$7,(I$3+I$4*('Alternative Data'!D80)+I$10*(IF(I$5=0,0,POWER(1+I$5,$C82-$C$10)))))))</f>
        <v>0.095</v>
      </c>
      <c r="J81" s="20">
        <f>IF(J$6&lt;(J$3+J$4*('Alternative Data'!E80)+J$10*(IF(J$5=0,0,POWER(1+J$5,$C82-$C$10)))),J$6,(IF(J$7&gt;(J$3+J$4*('Alternative Data'!E80)+J$10*(IF(J$5=0,0,POWER(1+J$5,$C82-$C$10)))),J$7,(J$3+J$4*('Alternative Data'!E80)+J$10*(IF(J$5=0,0,POWER(1+J$5,$C82-$C$10)))))))</f>
        <v>0.047</v>
      </c>
      <c r="K81" s="20">
        <f>IF(K$6&lt;(K$3+K$4*('Alternative Data'!F80)+K$10*(IF(K$5=0,0,POWER(1+K$5,$C82-$C$10)))),K$6,(IF(K$7&gt;(K$3+K$4*('Alternative Data'!F80)+K$10*(IF(K$5=0,0,POWER(1+K$5,$C82-$C$10)))),K$7,(K$3+K$4*('Alternative Data'!F80)+K$10*(IF(K$5=0,0,POWER(1+K$5,$C82-$C$10)))))))</f>
        <v>0.096</v>
      </c>
      <c r="L81" s="631">
        <f>IF(L$6&lt;(L$3+L$4*K81*($L$15/$K$15)+L$10*(IF(L$5=0,0,POWER(1+L$5,$C82-$C$10)))),L$6,(IF(L$7&gt;(L$3+L$4*K81*($L$15/$K$15)+L$10*(IF(L$5=0,0,POWER(1+L$5,$C82-$C$10)))),L$7,(L$3+L$4*K81*($L$15/$K$15)+L$10*(IF(L$5=0,0,POWER(1+L$5,$C82-$C$10)))))))</f>
        <v>0.032</v>
      </c>
      <c r="M81" s="635">
        <f>'Alternative Data'!A80</f>
        <v>2084</v>
      </c>
      <c r="N81" s="648">
        <f t="shared" si="8"/>
        <v>373300</v>
      </c>
      <c r="O81" s="649" t="s">
        <v>68</v>
      </c>
      <c r="P81" s="640" t="s">
        <v>68</v>
      </c>
      <c r="Q81" s="23" t="s">
        <v>68</v>
      </c>
      <c r="R81" s="21" t="s">
        <v>68</v>
      </c>
      <c r="S81" s="220">
        <f t="shared" si="9"/>
        <v>0.064</v>
      </c>
      <c r="T81" s="81"/>
      <c r="U81"/>
      <c r="V81"/>
      <c r="W81"/>
      <c r="X81"/>
      <c r="Y81"/>
      <c r="Z81"/>
      <c r="AA81"/>
    </row>
    <row r="82" spans="1:27" ht="18" customHeight="1">
      <c r="A82"/>
      <c r="B82" s="191"/>
      <c r="C82" s="41">
        <f>'Alternative Data'!A81</f>
        <v>2085</v>
      </c>
      <c r="D82" s="331">
        <f>IF(D$6&lt;(D$3+D$4*('Alternative Data'!P81)+D$10*(IF(D$5=0,0,POWER(1+D$5,$C83-$C$10)))),D$6,(IF(D$7&gt;(D$3+D$4*('Alternative Data'!P81)+D$10*(IF(D$5=0,0,POWER(1+D$5,$C83-$C$10)))),D$7,(D$3+D$4*('Alternative Data'!P81)+D$10*(IF(D$5=0,0,POWER(1+D$5,$C83-$C$10)))))))</f>
        <v>83000</v>
      </c>
      <c r="E82" s="332">
        <f>IF(E$6&lt;(E$3+E$4*('Alternative Data'!R81)+E$10*(IF(E$5=0,0,POWER(1+E$5,$C83-$C$10)))),E$6,(IF(E$7&gt;(E$3+E$4*('Alternative Data'!R81)+E$10*(IF(E$5=0,0,POWER(1+E$5,$C83-$C$10)))),E$7,(E$3+E$4*('Alternative Data'!R81)+E$10*(IF(E$5=0,0,POWER(1+E$5,$C83-$C$10)))))))</f>
        <v>4.701204819277108</v>
      </c>
      <c r="F82" s="294" t="s">
        <v>68</v>
      </c>
      <c r="G82" s="20">
        <f>IF(G$6&lt;(G$3+G$4*('Alternative Data'!B81)+G$10*(IF(G$5=0,0,POWER(1+G$5,$C83-$C$10)))),G$6,(IF(G$7&gt;(G$3+G$4*('Alternative Data'!B81)+G$10*(IF(G$5=0,0,POWER(1+G$5,$C83-$C$10)))),G$7,(G$3+G$4*('Alternative Data'!B81)+G$10*(IF(G$5=0,0,POWER(1+G$5,$C83-$C$10)))))))</f>
        <v>0.18100000000000002</v>
      </c>
      <c r="H82" s="20">
        <f>IF(H$6&lt;(H$3+H$4*('Alternative Data'!C81)+H$10*(IF(H$5=0,0,POWER(1+H$5,$C83-$C$10)))),H$6,(IF(H$7&gt;(H$3+H$4*('Alternative Data'!C81)+H$10*(IF(H$5=0,0,POWER(1+H$5,$C83-$C$10)))),H$7,(H$3+H$4*('Alternative Data'!C81)+H$10*(IF(H$5=0,0,POWER(1+H$5,$C83-$C$10)))))))</f>
        <v>0.067</v>
      </c>
      <c r="I82" s="20">
        <f>IF(I$6&lt;(I$3+I$4*('Alternative Data'!D81)+I$10*(IF(I$5=0,0,POWER(1+I$5,$C83-$C$10)))),I$6,(IF(I$7&gt;(I$3+I$4*('Alternative Data'!D81)+I$10*(IF(I$5=0,0,POWER(1+I$5,$C83-$C$10)))),I$7,(I$3+I$4*('Alternative Data'!D81)+I$10*(IF(I$5=0,0,POWER(1+I$5,$C83-$C$10)))))))</f>
        <v>0.096</v>
      </c>
      <c r="J82" s="20">
        <f>IF(J$6&lt;(J$3+J$4*('Alternative Data'!E81)+J$10*(IF(J$5=0,0,POWER(1+J$5,$C83-$C$10)))),J$6,(IF(J$7&gt;(J$3+J$4*('Alternative Data'!E81)+J$10*(IF(J$5=0,0,POWER(1+J$5,$C83-$C$10)))),J$7,(J$3+J$4*('Alternative Data'!E81)+J$10*(IF(J$5=0,0,POWER(1+J$5,$C83-$C$10)))))))</f>
        <v>0.047</v>
      </c>
      <c r="K82" s="20">
        <f>IF(K$6&lt;(K$3+K$4*('Alternative Data'!F81)+K$10*(IF(K$5=0,0,POWER(1+K$5,$C83-$C$10)))),K$6,(IF(K$7&gt;(K$3+K$4*('Alternative Data'!F81)+K$10*(IF(K$5=0,0,POWER(1+K$5,$C83-$C$10)))),K$7,(K$3+K$4*('Alternative Data'!F81)+K$10*(IF(K$5=0,0,POWER(1+K$5,$C83-$C$10)))))))</f>
        <v>0.096</v>
      </c>
      <c r="L82" s="631">
        <f>IF(L$6&lt;(L$3+L$4*K82*($L$15/$K$15)+L$10*(IF(L$5=0,0,POWER(1+L$5,$C83-$C$10)))),L$6,(IF(L$7&gt;(L$3+L$4*K82*($L$15/$K$15)+L$10*(IF(L$5=0,0,POWER(1+L$5,$C83-$C$10)))),L$7,(L$3+L$4*K82*($L$15/$K$15)+L$10*(IF(L$5=0,0,POWER(1+L$5,$C83-$C$10)))))))</f>
        <v>0.032</v>
      </c>
      <c r="M82" s="635">
        <f>'Alternative Data'!A81</f>
        <v>2085</v>
      </c>
      <c r="N82" s="648">
        <f t="shared" si="8"/>
        <v>390200</v>
      </c>
      <c r="O82" s="649" t="s">
        <v>68</v>
      </c>
      <c r="P82" s="640" t="s">
        <v>68</v>
      </c>
      <c r="Q82" s="23" t="s">
        <v>68</v>
      </c>
      <c r="R82" s="21" t="s">
        <v>68</v>
      </c>
      <c r="S82" s="220">
        <f t="shared" si="9"/>
        <v>0.064</v>
      </c>
      <c r="T82" s="81"/>
      <c r="U82"/>
      <c r="V82"/>
      <c r="W82"/>
      <c r="X82"/>
      <c r="Y82"/>
      <c r="Z82"/>
      <c r="AA82"/>
    </row>
    <row r="83" spans="1:27" ht="18" customHeight="1">
      <c r="A83"/>
      <c r="B83" s="191"/>
      <c r="C83" s="41">
        <f>'Alternative Data'!A82</f>
        <v>2086</v>
      </c>
      <c r="D83" s="331">
        <f>IF(D$6&lt;(D$3+D$4*('Alternative Data'!P82)+D$10*(IF(D$5=0,0,POWER(1+D$5,$C84-$C$10)))),D$6,(IF(D$7&gt;(D$3+D$4*('Alternative Data'!P82)+D$10*(IF(D$5=0,0,POWER(1+D$5,$C84-$C$10)))),D$7,(D$3+D$4*('Alternative Data'!P82)+D$10*(IF(D$5=0,0,POWER(1+D$5,$C84-$C$10)))))))</f>
        <v>84800</v>
      </c>
      <c r="E83" s="332">
        <f>IF(E$6&lt;(E$3+E$4*('Alternative Data'!R82)+E$10*(IF(E$5=0,0,POWER(1+E$5,$C84-$C$10)))),E$6,(IF(E$7&gt;(E$3+E$4*('Alternative Data'!R82)+E$10*(IF(E$5=0,0,POWER(1+E$5,$C84-$C$10)))),E$7,(E$3+E$4*('Alternative Data'!R82)+E$10*(IF(E$5=0,0,POWER(1+E$5,$C84-$C$10)))))))</f>
        <v>4.810141509433962</v>
      </c>
      <c r="F83" s="294" t="s">
        <v>68</v>
      </c>
      <c r="G83" s="20">
        <f>IF(G$6&lt;(G$3+G$4*('Alternative Data'!B82)+G$10*(IF(G$5=0,0,POWER(1+G$5,$C84-$C$10)))),G$6,(IF(G$7&gt;(G$3+G$4*('Alternative Data'!B82)+G$10*(IF(G$5=0,0,POWER(1+G$5,$C84-$C$10)))),G$7,(G$3+G$4*('Alternative Data'!B82)+G$10*(IF(G$5=0,0,POWER(1+G$5,$C84-$C$10)))))))</f>
        <v>0.18100000000000002</v>
      </c>
      <c r="H83" s="20">
        <f>IF(H$6&lt;(H$3+H$4*('Alternative Data'!C82)+H$10*(IF(H$5=0,0,POWER(1+H$5,$C84-$C$10)))),H$6,(IF(H$7&gt;(H$3+H$4*('Alternative Data'!C82)+H$10*(IF(H$5=0,0,POWER(1+H$5,$C84-$C$10)))),H$7,(H$3+H$4*('Alternative Data'!C82)+H$10*(IF(H$5=0,0,POWER(1+H$5,$C84-$C$10)))))))</f>
        <v>0.067</v>
      </c>
      <c r="I83" s="20">
        <f>IF(I$6&lt;(I$3+I$4*('Alternative Data'!D82)+I$10*(IF(I$5=0,0,POWER(1+I$5,$C84-$C$10)))),I$6,(IF(I$7&gt;(I$3+I$4*('Alternative Data'!D82)+I$10*(IF(I$5=0,0,POWER(1+I$5,$C84-$C$10)))),I$7,(I$3+I$4*('Alternative Data'!D82)+I$10*(IF(I$5=0,0,POWER(1+I$5,$C84-$C$10)))))))</f>
        <v>0.096</v>
      </c>
      <c r="J83" s="20">
        <f>IF(J$6&lt;(J$3+J$4*('Alternative Data'!E82)+J$10*(IF(J$5=0,0,POWER(1+J$5,$C84-$C$10)))),J$6,(IF(J$7&gt;(J$3+J$4*('Alternative Data'!E82)+J$10*(IF(J$5=0,0,POWER(1+J$5,$C84-$C$10)))),J$7,(J$3+J$4*('Alternative Data'!E82)+J$10*(IF(J$5=0,0,POWER(1+J$5,$C84-$C$10)))))))</f>
        <v>0.047</v>
      </c>
      <c r="K83" s="20">
        <f>IF(K$6&lt;(K$3+K$4*('Alternative Data'!F82)+K$10*(IF(K$5=0,0,POWER(1+K$5,$C84-$C$10)))),K$6,(IF(K$7&gt;(K$3+K$4*('Alternative Data'!F82)+K$10*(IF(K$5=0,0,POWER(1+K$5,$C84-$C$10)))),K$7,(K$3+K$4*('Alternative Data'!F82)+K$10*(IF(K$5=0,0,POWER(1+K$5,$C84-$C$10)))))))</f>
        <v>0.096</v>
      </c>
      <c r="L83" s="631">
        <f>IF(L$6&lt;(L$3+L$4*K83*($L$15/$K$15)+L$10*(IF(L$5=0,0,POWER(1+L$5,$C84-$C$10)))),L$6,(IF(L$7&gt;(L$3+L$4*K83*($L$15/$K$15)+L$10*(IF(L$5=0,0,POWER(1+L$5,$C84-$C$10)))),L$7,(L$3+L$4*K83*($L$15/$K$15)+L$10*(IF(L$5=0,0,POWER(1+L$5,$C84-$C$10)))))))</f>
        <v>0.032</v>
      </c>
      <c r="M83" s="635">
        <f>'Alternative Data'!A82</f>
        <v>2086</v>
      </c>
      <c r="N83" s="648">
        <f t="shared" si="8"/>
        <v>407900</v>
      </c>
      <c r="O83" s="649" t="s">
        <v>68</v>
      </c>
      <c r="P83" s="640" t="s">
        <v>68</v>
      </c>
      <c r="Q83" s="23" t="s">
        <v>68</v>
      </c>
      <c r="R83" s="21" t="s">
        <v>68</v>
      </c>
      <c r="S83" s="220">
        <f t="shared" si="9"/>
        <v>0.064</v>
      </c>
      <c r="T83" s="81"/>
      <c r="U83"/>
      <c r="V83"/>
      <c r="W83"/>
      <c r="X83"/>
      <c r="Y83"/>
      <c r="Z83"/>
      <c r="AA83"/>
    </row>
    <row r="84" spans="1:27" ht="18" customHeight="1" thickBot="1">
      <c r="A84"/>
      <c r="B84" s="191"/>
      <c r="C84" s="44">
        <f>'Alternative Data'!A83</f>
        <v>2087</v>
      </c>
      <c r="D84" s="342">
        <f>IF(D$6&lt;(D$3+D$4*('Alternative Data'!P83)+D$10*(IF(D$5=0,0,POWER(1+D$5,$C85-$C$10)))),D$6,(IF(D$7&gt;(D$3+D$4*('Alternative Data'!P83)+D$10*(IF(D$5=0,0,POWER(1+D$5,$C85-$C$10)))),D$7,(D$3+D$4*('Alternative Data'!P83)+D$10*(IF(D$5=0,0,POWER(1+D$5,$C85-$C$10)))))))</f>
        <v>86700</v>
      </c>
      <c r="E84" s="334">
        <f>IF(E$6&lt;(E$3+E$4*('Alternative Data'!R83)+E$10*(IF(E$5=0,0,POWER(1+E$5,$C85-$C$10)))),E$6,(IF(E$7&gt;(E$3+E$4*('Alternative Data'!R83)+E$10*(IF(E$5=0,0,POWER(1+E$5,$C85-$C$10)))),E$7,(E$3+E$4*('Alternative Data'!R83)+E$10*(IF(E$5=0,0,POWER(1+E$5,$C85-$C$10)))))))</f>
        <v>4.915801614763552</v>
      </c>
      <c r="F84" s="295" t="s">
        <v>68</v>
      </c>
      <c r="G84" s="27">
        <f>IF(G$6&lt;(G$3+G$4*('Alternative Data'!B83)+G$10*(IF(G$5=0,0,POWER(1+G$5,$C85-$C$10)))),G$6,(IF(G$7&gt;(G$3+G$4*('Alternative Data'!B83)+G$10*(IF(G$5=0,0,POWER(1+G$5,$C85-$C$10)))),G$7,(G$3+G$4*('Alternative Data'!B83)+G$10*(IF(G$5=0,0,POWER(1+G$5,$C85-$C$10)))))))</f>
        <v>0.18100000000000002</v>
      </c>
      <c r="H84" s="27">
        <f>IF(H$6&lt;(H$3+H$4*('Alternative Data'!C83)+H$10*(IF(H$5=0,0,POWER(1+H$5,$C85-$C$10)))),H$6,(IF(H$7&gt;(H$3+H$4*('Alternative Data'!C83)+H$10*(IF(H$5=0,0,POWER(1+H$5,$C85-$C$10)))),H$7,(H$3+H$4*('Alternative Data'!C83)+H$10*(IF(H$5=0,0,POWER(1+H$5,$C85-$C$10)))))))</f>
        <v>0.067</v>
      </c>
      <c r="I84" s="27">
        <f>IF(I$6&lt;(I$3+I$4*('Alternative Data'!D83)+I$10*(IF(I$5=0,0,POWER(1+I$5,$C85-$C$10)))),I$6,(IF(I$7&gt;(I$3+I$4*('Alternative Data'!D83)+I$10*(IF(I$5=0,0,POWER(1+I$5,$C85-$C$10)))),I$7,(I$3+I$4*('Alternative Data'!D83)+I$10*(IF(I$5=0,0,POWER(1+I$5,$C85-$C$10)))))))</f>
        <v>0.09699999999999999</v>
      </c>
      <c r="J84" s="27">
        <f>IF(J$6&lt;(J$3+J$4*('Alternative Data'!E83)+J$10*(IF(J$5=0,0,POWER(1+J$5,$C85-$C$10)))),J$6,(IF(J$7&gt;(J$3+J$4*('Alternative Data'!E83)+J$10*(IF(J$5=0,0,POWER(1+J$5,$C85-$C$10)))),J$7,(J$3+J$4*('Alternative Data'!E83)+J$10*(IF(J$5=0,0,POWER(1+J$5,$C85-$C$10)))))))</f>
        <v>0.047</v>
      </c>
      <c r="K84" s="27">
        <f>IF(K$6&lt;(K$3+K$4*('Alternative Data'!F83)+K$10*(IF(K$5=0,0,POWER(1+K$5,$C85-$C$10)))),K$6,(IF(K$7&gt;(K$3+K$4*('Alternative Data'!F83)+K$10*(IF(K$5=0,0,POWER(1+K$5,$C85-$C$10)))),K$7,(K$3+K$4*('Alternative Data'!F83)+K$10*(IF(K$5=0,0,POWER(1+K$5,$C85-$C$10)))))))</f>
        <v>0.096</v>
      </c>
      <c r="L84" s="632">
        <f>IF(L$6&lt;(L$3+L$4*K84*($L$15/$K$15)+L$10*(IF(L$5=0,0,POWER(1+L$5,$C85-$C$10)))),L$6,(IF(L$7&gt;(L$3+L$4*K84*($L$15/$K$15)+L$10*(IF(L$5=0,0,POWER(1+L$5,$C85-$C$10)))),L$7,(L$3+L$4*K84*($L$15/$K$15)+L$10*(IF(L$5=0,0,POWER(1+L$5,$C85-$C$10)))))))</f>
        <v>0.032</v>
      </c>
      <c r="M84" s="636">
        <f>'Alternative Data'!A83</f>
        <v>2087</v>
      </c>
      <c r="N84" s="658">
        <f t="shared" si="8"/>
        <v>426200</v>
      </c>
      <c r="O84" s="659" t="s">
        <v>68</v>
      </c>
      <c r="P84" s="641" t="s">
        <v>68</v>
      </c>
      <c r="Q84" s="28" t="s">
        <v>68</v>
      </c>
      <c r="R84" s="29" t="s">
        <v>68</v>
      </c>
      <c r="S84" s="223">
        <f t="shared" si="9"/>
        <v>0.064</v>
      </c>
      <c r="T84" s="81"/>
      <c r="U84"/>
      <c r="V84"/>
      <c r="W84"/>
      <c r="X84"/>
      <c r="Y84"/>
      <c r="Z84"/>
      <c r="AA84"/>
    </row>
    <row r="85" spans="1:27" ht="18" customHeight="1" thickBot="1">
      <c r="A85"/>
      <c r="B85" s="190"/>
      <c r="C85" s="65">
        <f>'Alternative Data'!A84</f>
        <v>2088</v>
      </c>
      <c r="D85" s="351">
        <f>IF(D$6&lt;(D$3+D$4*('Alternative Data'!P84)+D$10*(IF(D$5=0,0,POWER(1+D$5,$C86-$C$10)))),D$6,(IF(D$7&gt;(D$3+D$4*('Alternative Data'!P84)+D$10*(IF(D$5=0,0,POWER(1+D$5,$C86-$C$10)))),D$7,(D$3+D$4*('Alternative Data'!P84)+D$10*(IF(D$5=0,0,POWER(1+D$5,$C86-$C$10)))))))</f>
        <v>88500</v>
      </c>
      <c r="E85" s="335">
        <f>IF(E$6&lt;(E$3+E$4*('Alternative Data'!R84)+E$10*(IF(E$5=0,0,POWER(1+E$5,$C86-$C$10)))),E$6,(IF(E$7&gt;(E$3+E$4*('Alternative Data'!R84)+E$10*(IF(E$5=0,0,POWER(1+E$5,$C86-$C$10)))),E$7,(E$3+E$4*('Alternative Data'!R84)+E$10*(IF(E$5=0,0,POWER(1+E$5,$C86-$C$10)))))))</f>
        <v>5.028248587570621</v>
      </c>
      <c r="F85" s="293" t="s">
        <v>68</v>
      </c>
      <c r="G85" s="62">
        <f>IF(G$6&lt;(G$3+G$4*('Alternative Data'!B84)+G$10*(IF(G$5=0,0,POWER(1+G$5,$C86-$C$10)))),G$6,(IF(G$7&gt;(G$3+G$4*('Alternative Data'!B84)+G$10*(IF(G$5=0,0,POWER(1+G$5,$C86-$C$10)))),G$7,(G$3+G$4*('Alternative Data'!B84)+G$10*(IF(G$5=0,0,POWER(1+G$5,$C86-$C$10)))))))</f>
        <v>0.18100000000000002</v>
      </c>
      <c r="H85" s="63">
        <f>IF(H$6&lt;(H$3+H$4*('Alternative Data'!C84)+H$10*(IF(H$5=0,0,POWER(1+H$5,$C86-$C$10)))),H$6,(IF(H$7&gt;(H$3+H$4*('Alternative Data'!C84)+H$10*(IF(H$5=0,0,POWER(1+H$5,$C86-$C$10)))),H$7,(H$3+H$4*('Alternative Data'!C84)+H$10*(IF(H$5=0,0,POWER(1+H$5,$C86-$C$10)))))))</f>
        <v>0.067</v>
      </c>
      <c r="I85" s="63">
        <f>IF(I$6&lt;(I$3+I$4*('Alternative Data'!D84)+I$10*(IF(I$5=0,0,POWER(1+I$5,$C86-$C$10)))),I$6,(IF(I$7&gt;(I$3+I$4*('Alternative Data'!D84)+I$10*(IF(I$5=0,0,POWER(1+I$5,$C86-$C$10)))),I$7,(I$3+I$4*('Alternative Data'!D84)+I$10*(IF(I$5=0,0,POWER(1+I$5,$C86-$C$10)))))))</f>
        <v>0.098</v>
      </c>
      <c r="J85" s="63">
        <f>IF(J$6&lt;(J$3+J$4*('Alternative Data'!E84)+J$10*(IF(J$5=0,0,POWER(1+J$5,$C86-$C$10)))),J$6,(IF(J$7&gt;(J$3+J$4*('Alternative Data'!E84)+J$10*(IF(J$5=0,0,POWER(1+J$5,$C86-$C$10)))),J$7,(J$3+J$4*('Alternative Data'!E84)+J$10*(IF(J$5=0,0,POWER(1+J$5,$C86-$C$10)))))))</f>
        <v>0.048</v>
      </c>
      <c r="K85" s="63">
        <f>IF(K$6&lt;(K$3+K$4*('Alternative Data'!F84)+K$10*(IF(K$5=0,0,POWER(1+K$5,$C86-$C$10)))),K$6,(IF(K$7&gt;(K$3+K$4*('Alternative Data'!F84)+K$10*(IF(K$5=0,0,POWER(1+K$5,$C86-$C$10)))),K$7,(K$3+K$4*('Alternative Data'!F84)+K$10*(IF(K$5=0,0,POWER(1+K$5,$C86-$C$10)))))))</f>
        <v>0.096</v>
      </c>
      <c r="L85" s="194">
        <f>IF(L$6&lt;(L$3+L$4*K85*($L$15/$K$15)+L$10*(IF(L$5=0,0,POWER(1+L$5,$C86-$C$10)))),L$6,(IF(L$7&gt;(L$3+L$4*K85*($L$15/$K$15)+L$10*(IF(L$5=0,0,POWER(1+L$5,$C86-$C$10)))),L$7,(L$3+L$4*K85*($L$15/$K$15)+L$10*(IF(L$5=0,0,POWER(1+L$5,$C86-$C$10)))))))</f>
        <v>0.032</v>
      </c>
      <c r="M85" s="65">
        <f>'Alternative Data'!A84</f>
        <v>2088</v>
      </c>
      <c r="N85" s="644">
        <f t="shared" si="8"/>
        <v>444999.99999999994</v>
      </c>
      <c r="O85" s="645" t="s">
        <v>68</v>
      </c>
      <c r="P85" s="178" t="s">
        <v>68</v>
      </c>
      <c r="Q85" s="66" t="s">
        <v>68</v>
      </c>
      <c r="R85" s="63" t="s">
        <v>68</v>
      </c>
      <c r="S85" s="64">
        <f t="shared" si="9"/>
        <v>0.064</v>
      </c>
      <c r="T85" s="65"/>
      <c r="U85"/>
      <c r="V85"/>
      <c r="W85"/>
      <c r="X85"/>
      <c r="Y85"/>
      <c r="Z85"/>
      <c r="AA85"/>
    </row>
    <row r="86" spans="1:27" ht="18" customHeight="1" thickBot="1">
      <c r="A86"/>
      <c r="B86" s="191"/>
      <c r="C86" s="50"/>
      <c r="D86" s="304"/>
      <c r="E86" s="339"/>
      <c r="F86" s="303"/>
      <c r="G86" s="29"/>
      <c r="H86" s="29"/>
      <c r="I86" s="29"/>
      <c r="J86" s="29"/>
      <c r="K86" s="29"/>
      <c r="L86" s="223"/>
      <c r="M86" s="50"/>
      <c r="N86" s="658"/>
      <c r="O86" s="659"/>
      <c r="P86" s="253"/>
      <c r="Q86" s="29"/>
      <c r="R86" s="29"/>
      <c r="S86" s="223"/>
      <c r="T86" s="81"/>
      <c r="U86"/>
      <c r="V86"/>
      <c r="W86"/>
      <c r="X86"/>
      <c r="Y86"/>
      <c r="Z86"/>
      <c r="AA86"/>
    </row>
    <row r="87" spans="1:27" ht="18" customHeight="1" thickBot="1">
      <c r="A87"/>
      <c r="B87" s="190"/>
      <c r="C87" s="312">
        <f aca="true" t="shared" si="10" ref="C87:S87">C10</f>
        <v>2013</v>
      </c>
      <c r="D87" s="351">
        <f t="shared" si="10"/>
        <v>16700</v>
      </c>
      <c r="E87" s="230">
        <f t="shared" si="10"/>
        <v>0.9940119760479041</v>
      </c>
      <c r="F87" s="293">
        <f t="shared" si="10"/>
        <v>0.019762108355054025</v>
      </c>
      <c r="G87" s="62">
        <f t="shared" si="10"/>
        <v>0.17</v>
      </c>
      <c r="H87" s="63">
        <f t="shared" si="10"/>
        <v>0.049</v>
      </c>
      <c r="I87" s="63">
        <f t="shared" si="10"/>
        <v>0.03</v>
      </c>
      <c r="J87" s="63">
        <f t="shared" si="10"/>
        <v>0.017</v>
      </c>
      <c r="K87" s="63">
        <f t="shared" si="10"/>
        <v>0.1</v>
      </c>
      <c r="L87" s="194">
        <f t="shared" si="10"/>
        <v>0.03</v>
      </c>
      <c r="M87" s="65">
        <f t="shared" si="10"/>
        <v>2013</v>
      </c>
      <c r="N87" s="310">
        <f>N10</f>
        <v>16600</v>
      </c>
      <c r="O87" s="194">
        <f t="shared" si="10"/>
        <v>0.013000000000000001</v>
      </c>
      <c r="P87" s="178">
        <f t="shared" si="10"/>
        <v>0.73</v>
      </c>
      <c r="Q87" s="66">
        <f t="shared" si="10"/>
        <v>0.20900000000000002</v>
      </c>
      <c r="R87" s="63">
        <f t="shared" si="10"/>
        <v>-0.03900000000000001</v>
      </c>
      <c r="S87" s="64">
        <f t="shared" si="10"/>
        <v>0.07</v>
      </c>
      <c r="T87" s="109"/>
      <c r="U87"/>
      <c r="V87"/>
      <c r="W87"/>
      <c r="X87"/>
      <c r="Y87"/>
      <c r="Z87"/>
      <c r="AA87"/>
    </row>
    <row r="88" spans="1:27" ht="18" customHeight="1" thickBot="1">
      <c r="A88"/>
      <c r="B88" s="190"/>
      <c r="C88" s="312">
        <f aca="true" t="shared" si="11" ref="C88:S88">C35</f>
        <v>2038</v>
      </c>
      <c r="D88" s="351">
        <f t="shared" si="11"/>
        <v>29800</v>
      </c>
      <c r="E88" s="230">
        <f t="shared" si="11"/>
        <v>1.674496644295302</v>
      </c>
      <c r="F88" s="293">
        <f t="shared" si="11"/>
        <v>0.05339696739467741</v>
      </c>
      <c r="G88" s="62">
        <f t="shared" si="11"/>
        <v>0.18100000000000002</v>
      </c>
      <c r="H88" s="63">
        <f t="shared" si="11"/>
        <v>0.062</v>
      </c>
      <c r="I88" s="63">
        <f t="shared" si="11"/>
        <v>0.051</v>
      </c>
      <c r="J88" s="63">
        <f t="shared" si="11"/>
        <v>0.033</v>
      </c>
      <c r="K88" s="63">
        <f t="shared" si="11"/>
        <v>0.096</v>
      </c>
      <c r="L88" s="194">
        <f t="shared" si="11"/>
        <v>0.032</v>
      </c>
      <c r="M88" s="65">
        <f t="shared" si="11"/>
        <v>2038</v>
      </c>
      <c r="N88" s="310">
        <f>N35</f>
        <v>49900</v>
      </c>
      <c r="O88" s="194">
        <f t="shared" si="11"/>
        <v>0.075</v>
      </c>
      <c r="P88" s="178">
        <f t="shared" si="11"/>
        <v>1.5710741482965933</v>
      </c>
      <c r="Q88" s="66">
        <f t="shared" si="11"/>
        <v>0.317</v>
      </c>
      <c r="R88" s="63">
        <f t="shared" si="11"/>
        <v>-0.13599999999999998</v>
      </c>
      <c r="S88" s="64">
        <f t="shared" si="11"/>
        <v>0.064</v>
      </c>
      <c r="T88" s="109"/>
      <c r="U88"/>
      <c r="V88"/>
      <c r="W88"/>
      <c r="X88"/>
      <c r="Y88"/>
      <c r="Z88"/>
      <c r="AA88"/>
    </row>
    <row r="89" spans="1:27" ht="18" customHeight="1">
      <c r="A89"/>
      <c r="B89" s="191"/>
      <c r="C89" s="193" t="s">
        <v>44</v>
      </c>
      <c r="D89" s="352">
        <f aca="true" t="shared" si="12" ref="D89:S89">D88-D$87</f>
        <v>13100</v>
      </c>
      <c r="E89" s="338">
        <f t="shared" si="12"/>
        <v>0.6804846682473978</v>
      </c>
      <c r="F89" s="304">
        <f t="shared" si="12"/>
        <v>0.03363485903962339</v>
      </c>
      <c r="G89" s="23">
        <f t="shared" si="12"/>
        <v>0.01100000000000001</v>
      </c>
      <c r="H89" s="21">
        <f t="shared" si="12"/>
        <v>0.012999999999999998</v>
      </c>
      <c r="I89" s="21">
        <f t="shared" si="12"/>
        <v>0.020999999999999998</v>
      </c>
      <c r="J89" s="21">
        <f t="shared" si="12"/>
        <v>0.016</v>
      </c>
      <c r="K89" s="21">
        <f t="shared" si="12"/>
        <v>-0.0040000000000000036</v>
      </c>
      <c r="L89" s="220">
        <f t="shared" si="12"/>
        <v>0.0020000000000000018</v>
      </c>
      <c r="M89" s="138">
        <f t="shared" si="12"/>
        <v>25</v>
      </c>
      <c r="N89" s="311">
        <f>N88-N$87</f>
        <v>33300</v>
      </c>
      <c r="O89" s="220">
        <f t="shared" si="12"/>
        <v>0.062</v>
      </c>
      <c r="P89" s="34">
        <f t="shared" si="12"/>
        <v>0.8410741482965933</v>
      </c>
      <c r="Q89" s="663">
        <f t="shared" si="12"/>
        <v>0.10799999999999998</v>
      </c>
      <c r="R89" s="664">
        <f t="shared" si="12"/>
        <v>-0.09699999999999998</v>
      </c>
      <c r="S89" s="220">
        <f t="shared" si="12"/>
        <v>-0.006000000000000005</v>
      </c>
      <c r="T89" s="195"/>
      <c r="U89"/>
      <c r="V89"/>
      <c r="W89"/>
      <c r="X89"/>
      <c r="Y89"/>
      <c r="Z89"/>
      <c r="AA89"/>
    </row>
    <row r="90" spans="1:27" ht="18" customHeight="1" thickBot="1">
      <c r="A90"/>
      <c r="B90" s="192"/>
      <c r="C90" s="180" t="s">
        <v>45</v>
      </c>
      <c r="D90" s="353">
        <f aca="true" t="shared" si="13" ref="D90:S90">D89/D$87</f>
        <v>0.7844311377245509</v>
      </c>
      <c r="E90" s="338">
        <f t="shared" si="13"/>
        <v>0.6845839734778039</v>
      </c>
      <c r="F90" s="305">
        <f t="shared" si="13"/>
        <v>1.7019873808667538</v>
      </c>
      <c r="G90" s="660">
        <f t="shared" si="13"/>
        <v>0.06470588235294122</v>
      </c>
      <c r="H90" s="661">
        <f t="shared" si="13"/>
        <v>0.26530612244897955</v>
      </c>
      <c r="I90" s="661">
        <f t="shared" si="13"/>
        <v>0.7</v>
      </c>
      <c r="J90" s="661">
        <f t="shared" si="13"/>
        <v>0.9411764705882353</v>
      </c>
      <c r="K90" s="661">
        <f t="shared" si="13"/>
        <v>-0.040000000000000036</v>
      </c>
      <c r="L90" s="260">
        <f t="shared" si="13"/>
        <v>0.06666666666666674</v>
      </c>
      <c r="M90" s="35"/>
      <c r="N90" s="260">
        <f>N89/N$87</f>
        <v>2.0060240963855422</v>
      </c>
      <c r="O90" s="260">
        <f t="shared" si="13"/>
        <v>4.769230769230769</v>
      </c>
      <c r="P90" s="35">
        <f t="shared" si="13"/>
        <v>1.1521563675295798</v>
      </c>
      <c r="Q90" s="259">
        <f t="shared" si="13"/>
        <v>0.5167464114832535</v>
      </c>
      <c r="R90" s="665">
        <f t="shared" si="13"/>
        <v>2.487179487179486</v>
      </c>
      <c r="S90" s="260">
        <f t="shared" si="13"/>
        <v>-0.08571428571428578</v>
      </c>
      <c r="T90" s="196"/>
      <c r="U90"/>
      <c r="V90"/>
      <c r="W90"/>
      <c r="X90"/>
      <c r="Y90"/>
      <c r="Z90"/>
      <c r="AA90"/>
    </row>
    <row r="91" spans="1:27" ht="18" customHeight="1" thickBot="1">
      <c r="A91"/>
      <c r="B91" s="190"/>
      <c r="C91" s="312">
        <f>C46</f>
        <v>2049</v>
      </c>
      <c r="D91" s="351">
        <f aca="true" t="shared" si="14" ref="D91:S91">D46</f>
        <v>37900</v>
      </c>
      <c r="E91" s="230">
        <f t="shared" si="14"/>
        <v>2.1213720316622693</v>
      </c>
      <c r="F91" s="293">
        <f t="shared" si="14"/>
        <v>0.053343565625910555</v>
      </c>
      <c r="G91" s="62">
        <f t="shared" si="14"/>
        <v>0.18100000000000002</v>
      </c>
      <c r="H91" s="63">
        <f t="shared" si="14"/>
        <v>0.062</v>
      </c>
      <c r="I91" s="63">
        <f t="shared" si="14"/>
        <v>0.06</v>
      </c>
      <c r="J91" s="63">
        <f t="shared" si="14"/>
        <v>0.037000000000000005</v>
      </c>
      <c r="K91" s="63">
        <f t="shared" si="14"/>
        <v>0.096</v>
      </c>
      <c r="L91" s="194">
        <f t="shared" si="14"/>
        <v>0.032</v>
      </c>
      <c r="M91" s="65">
        <f t="shared" si="14"/>
        <v>2049</v>
      </c>
      <c r="N91" s="310">
        <f>N46</f>
        <v>80400</v>
      </c>
      <c r="O91" s="194">
        <f t="shared" si="14"/>
        <v>0.12</v>
      </c>
      <c r="P91" s="178">
        <f t="shared" si="14"/>
        <v>2.480568407960199</v>
      </c>
      <c r="Q91" s="66">
        <f t="shared" si="14"/>
        <v>0.375</v>
      </c>
      <c r="R91" s="63">
        <f t="shared" si="14"/>
        <v>-0.19399999999999998</v>
      </c>
      <c r="S91" s="64">
        <f t="shared" si="14"/>
        <v>0.064</v>
      </c>
      <c r="T91" s="109"/>
      <c r="U91"/>
      <c r="V91"/>
      <c r="W91"/>
      <c r="X91"/>
      <c r="Y91"/>
      <c r="Z91"/>
      <c r="AA91"/>
    </row>
    <row r="92" spans="1:27" ht="18" customHeight="1">
      <c r="A92"/>
      <c r="B92" s="191"/>
      <c r="C92" s="193" t="s">
        <v>44</v>
      </c>
      <c r="D92" s="352">
        <f aca="true" t="shared" si="15" ref="D92:S92">D91-D$87</f>
        <v>21200</v>
      </c>
      <c r="E92" s="338">
        <f t="shared" si="15"/>
        <v>1.127360055614365</v>
      </c>
      <c r="F92" s="304">
        <f t="shared" si="15"/>
        <v>0.03358145727085653</v>
      </c>
      <c r="G92" s="23">
        <f t="shared" si="15"/>
        <v>0.01100000000000001</v>
      </c>
      <c r="H92" s="21">
        <f t="shared" si="15"/>
        <v>0.012999999999999998</v>
      </c>
      <c r="I92" s="21">
        <f t="shared" si="15"/>
        <v>0.03</v>
      </c>
      <c r="J92" s="21">
        <f t="shared" si="15"/>
        <v>0.020000000000000004</v>
      </c>
      <c r="K92" s="21">
        <f t="shared" si="15"/>
        <v>-0.0040000000000000036</v>
      </c>
      <c r="L92" s="220">
        <f t="shared" si="15"/>
        <v>0.0020000000000000018</v>
      </c>
      <c r="M92" s="138">
        <f t="shared" si="15"/>
        <v>36</v>
      </c>
      <c r="N92" s="311">
        <f>N91-N$87</f>
        <v>63800</v>
      </c>
      <c r="O92" s="220">
        <f t="shared" si="15"/>
        <v>0.107</v>
      </c>
      <c r="P92" s="34">
        <f t="shared" si="15"/>
        <v>1.7505684079601989</v>
      </c>
      <c r="Q92" s="663">
        <f t="shared" si="15"/>
        <v>0.16599999999999998</v>
      </c>
      <c r="R92" s="664">
        <f t="shared" si="15"/>
        <v>-0.15499999999999997</v>
      </c>
      <c r="S92" s="220">
        <f t="shared" si="15"/>
        <v>-0.006000000000000005</v>
      </c>
      <c r="T92" s="195"/>
      <c r="U92"/>
      <c r="V92"/>
      <c r="W92"/>
      <c r="X92"/>
      <c r="Y92"/>
      <c r="Z92"/>
      <c r="AA92"/>
    </row>
    <row r="93" spans="1:27" ht="18" customHeight="1" thickBot="1">
      <c r="A93"/>
      <c r="B93" s="192"/>
      <c r="C93" s="359" t="s">
        <v>45</v>
      </c>
      <c r="D93" s="341">
        <f aca="true" t="shared" si="16" ref="D93:S93">D92/D$87</f>
        <v>1.2694610778443114</v>
      </c>
      <c r="E93" s="340">
        <f t="shared" si="16"/>
        <v>1.1341513812505961</v>
      </c>
      <c r="F93" s="341">
        <f t="shared" si="16"/>
        <v>1.6992851505273878</v>
      </c>
      <c r="G93" s="25">
        <f t="shared" si="16"/>
        <v>0.06470588235294122</v>
      </c>
      <c r="H93" s="22">
        <f t="shared" si="16"/>
        <v>0.26530612244897955</v>
      </c>
      <c r="I93" s="22">
        <f t="shared" si="16"/>
        <v>1</v>
      </c>
      <c r="J93" s="22">
        <f t="shared" si="16"/>
        <v>1.1764705882352942</v>
      </c>
      <c r="K93" s="22">
        <f t="shared" si="16"/>
        <v>-0.040000000000000036</v>
      </c>
      <c r="L93" s="222">
        <f t="shared" si="16"/>
        <v>0.06666666666666674</v>
      </c>
      <c r="M93" s="61">
        <f t="shared" si="16"/>
        <v>0.01788375558867362</v>
      </c>
      <c r="N93" s="222">
        <f>N92/N$87</f>
        <v>3.8433734939759034</v>
      </c>
      <c r="O93" s="222">
        <f t="shared" si="16"/>
        <v>8.23076923076923</v>
      </c>
      <c r="P93" s="61">
        <f t="shared" si="16"/>
        <v>2.398038915013971</v>
      </c>
      <c r="Q93" s="666">
        <f t="shared" si="16"/>
        <v>0.7942583732057414</v>
      </c>
      <c r="R93" s="667">
        <f t="shared" si="16"/>
        <v>3.974358974358973</v>
      </c>
      <c r="S93" s="222">
        <f t="shared" si="16"/>
        <v>-0.08571428571428578</v>
      </c>
      <c r="T93" s="196"/>
      <c r="U93"/>
      <c r="V93"/>
      <c r="W93"/>
      <c r="X93"/>
      <c r="Y93"/>
      <c r="Z93"/>
      <c r="AA93"/>
    </row>
    <row r="94" spans="1:27" ht="18" customHeight="1" thickBot="1">
      <c r="A94"/>
      <c r="B94" s="190"/>
      <c r="C94" s="312">
        <f>C85</f>
        <v>2088</v>
      </c>
      <c r="D94" s="351">
        <f aca="true" t="shared" si="17" ref="D94:S94">D85</f>
        <v>88500</v>
      </c>
      <c r="E94" s="230">
        <f t="shared" si="17"/>
        <v>5.028248587570621</v>
      </c>
      <c r="F94" s="293" t="s">
        <v>68</v>
      </c>
      <c r="G94" s="62">
        <f t="shared" si="17"/>
        <v>0.18100000000000002</v>
      </c>
      <c r="H94" s="63">
        <f t="shared" si="17"/>
        <v>0.067</v>
      </c>
      <c r="I94" s="63">
        <f t="shared" si="17"/>
        <v>0.098</v>
      </c>
      <c r="J94" s="63">
        <f t="shared" si="17"/>
        <v>0.048</v>
      </c>
      <c r="K94" s="63">
        <f t="shared" si="17"/>
        <v>0.096</v>
      </c>
      <c r="L94" s="194">
        <f t="shared" si="17"/>
        <v>0.032</v>
      </c>
      <c r="M94" s="65">
        <f t="shared" si="17"/>
        <v>2088</v>
      </c>
      <c r="N94" s="310">
        <f>N85</f>
        <v>444999.99999999994</v>
      </c>
      <c r="O94" s="194" t="str">
        <f t="shared" si="17"/>
        <v>***</v>
      </c>
      <c r="P94" s="178" t="str">
        <f t="shared" si="17"/>
        <v>***</v>
      </c>
      <c r="Q94" s="66" t="str">
        <f t="shared" si="17"/>
        <v>***</v>
      </c>
      <c r="R94" s="63" t="str">
        <f t="shared" si="17"/>
        <v>***</v>
      </c>
      <c r="S94" s="64">
        <f t="shared" si="17"/>
        <v>0.064</v>
      </c>
      <c r="T94" s="109"/>
      <c r="U94"/>
      <c r="V94"/>
      <c r="W94"/>
      <c r="X94"/>
      <c r="Y94"/>
      <c r="Z94"/>
      <c r="AA94"/>
    </row>
    <row r="95" spans="1:27" ht="18" customHeight="1">
      <c r="A95"/>
      <c r="B95" s="191"/>
      <c r="C95" s="193" t="s">
        <v>44</v>
      </c>
      <c r="D95" s="354">
        <f aca="true" t="shared" si="18" ref="D95:S95">D94-D$87</f>
        <v>71800</v>
      </c>
      <c r="E95" s="339">
        <f t="shared" si="18"/>
        <v>4.034236611522717</v>
      </c>
      <c r="F95" s="304" t="s">
        <v>68</v>
      </c>
      <c r="G95" s="23">
        <f t="shared" si="18"/>
        <v>0.01100000000000001</v>
      </c>
      <c r="H95" s="21">
        <f t="shared" si="18"/>
        <v>0.018000000000000002</v>
      </c>
      <c r="I95" s="21">
        <f t="shared" si="18"/>
        <v>0.068</v>
      </c>
      <c r="J95" s="21">
        <f t="shared" si="18"/>
        <v>0.031</v>
      </c>
      <c r="K95" s="21">
        <f t="shared" si="18"/>
        <v>-0.0040000000000000036</v>
      </c>
      <c r="L95" s="220">
        <f t="shared" si="18"/>
        <v>0.0020000000000000018</v>
      </c>
      <c r="M95" s="138">
        <f t="shared" si="18"/>
        <v>75</v>
      </c>
      <c r="N95" s="662">
        <f>N94-N$87</f>
        <v>428399.99999999994</v>
      </c>
      <c r="O95" s="220" t="s">
        <v>68</v>
      </c>
      <c r="P95" s="34" t="s">
        <v>68</v>
      </c>
      <c r="Q95" s="663" t="s">
        <v>68</v>
      </c>
      <c r="R95" s="664" t="s">
        <v>68</v>
      </c>
      <c r="S95" s="220">
        <f t="shared" si="18"/>
        <v>-0.006000000000000005</v>
      </c>
      <c r="T95" s="195"/>
      <c r="U95"/>
      <c r="V95"/>
      <c r="W95"/>
      <c r="X95"/>
      <c r="Y95"/>
      <c r="Z95"/>
      <c r="AA95"/>
    </row>
    <row r="96" spans="1:27" ht="18" customHeight="1" thickBot="1">
      <c r="A96"/>
      <c r="B96" s="192"/>
      <c r="C96" s="180" t="s">
        <v>45</v>
      </c>
      <c r="D96" s="353">
        <f aca="true" t="shared" si="19" ref="D96:S96">D95/D$87</f>
        <v>4.299401197604791</v>
      </c>
      <c r="E96" s="338">
        <f t="shared" si="19"/>
        <v>4.058539241712613</v>
      </c>
      <c r="F96" s="305" t="s">
        <v>68</v>
      </c>
      <c r="G96" s="660">
        <f t="shared" si="19"/>
        <v>0.06470588235294122</v>
      </c>
      <c r="H96" s="661">
        <f t="shared" si="19"/>
        <v>0.3673469387755102</v>
      </c>
      <c r="I96" s="661">
        <f t="shared" si="19"/>
        <v>2.266666666666667</v>
      </c>
      <c r="J96" s="661">
        <f t="shared" si="19"/>
        <v>1.8235294117647058</v>
      </c>
      <c r="K96" s="661">
        <f t="shared" si="19"/>
        <v>-0.040000000000000036</v>
      </c>
      <c r="L96" s="260">
        <f t="shared" si="19"/>
        <v>0.06666666666666674</v>
      </c>
      <c r="M96" s="35"/>
      <c r="N96" s="222">
        <f>N95/N$87</f>
        <v>25.807228915662648</v>
      </c>
      <c r="O96" s="222" t="s">
        <v>68</v>
      </c>
      <c r="P96" s="61" t="s">
        <v>68</v>
      </c>
      <c r="Q96" s="666" t="s">
        <v>68</v>
      </c>
      <c r="R96" s="667" t="s">
        <v>68</v>
      </c>
      <c r="S96" s="222">
        <f t="shared" si="19"/>
        <v>-0.08571428571428578</v>
      </c>
      <c r="T96" s="196"/>
      <c r="U96"/>
      <c r="V96"/>
      <c r="W96"/>
      <c r="X96"/>
      <c r="Y96"/>
      <c r="Z96"/>
      <c r="AA96"/>
    </row>
    <row r="97" spans="1:27" ht="18" customHeight="1" thickBot="1">
      <c r="A97"/>
      <c r="B97" s="189"/>
      <c r="C97" s="255"/>
      <c r="D97" s="337"/>
      <c r="E97" s="337"/>
      <c r="F97" s="306"/>
      <c r="G97" s="197"/>
      <c r="H97" s="197"/>
      <c r="I97" s="197"/>
      <c r="J97" s="197"/>
      <c r="K97" s="197"/>
      <c r="L97" s="197"/>
      <c r="M97" s="265"/>
      <c r="N97" s="265"/>
      <c r="O97" s="197"/>
      <c r="P97" s="197"/>
      <c r="Q97" s="197"/>
      <c r="R97" s="197"/>
      <c r="S97" s="150"/>
      <c r="T97" s="150"/>
      <c r="U97"/>
      <c r="V97"/>
      <c r="W97"/>
      <c r="X97"/>
      <c r="Y97"/>
      <c r="Z97"/>
      <c r="AA97"/>
    </row>
    <row r="98" spans="1:27" ht="18" customHeight="1" thickBot="1">
      <c r="A98"/>
      <c r="B98"/>
      <c r="D98" s="307"/>
      <c r="E98" s="307"/>
      <c r="F98" s="307"/>
      <c r="G98" s="307"/>
      <c r="U98"/>
      <c r="V98"/>
      <c r="W98"/>
      <c r="X98"/>
      <c r="Y98"/>
      <c r="Z98"/>
      <c r="AA98"/>
    </row>
    <row r="99" spans="1:27" ht="18" customHeight="1">
      <c r="A99"/>
      <c r="B99" s="113" t="s">
        <v>63</v>
      </c>
      <c r="C99" s="123" t="s">
        <v>72</v>
      </c>
      <c r="D99" s="344"/>
      <c r="E99" s="344"/>
      <c r="F99" s="368"/>
      <c r="G99" s="344"/>
      <c r="H99" s="369"/>
      <c r="I99" s="369"/>
      <c r="J99" s="374"/>
      <c r="N99" s="2" t="s">
        <v>1</v>
      </c>
      <c r="U99"/>
      <c r="V99"/>
      <c r="W99"/>
      <c r="X99"/>
      <c r="Y99"/>
      <c r="Z99"/>
      <c r="AA99"/>
    </row>
    <row r="100" spans="1:27" ht="18" customHeight="1">
      <c r="A100"/>
      <c r="B100" s="205"/>
      <c r="C100" s="117" t="s">
        <v>96</v>
      </c>
      <c r="D100" s="345"/>
      <c r="E100" s="364"/>
      <c r="F100" s="309"/>
      <c r="G100" s="364"/>
      <c r="H100" s="201"/>
      <c r="I100" s="201"/>
      <c r="J100" s="370"/>
      <c r="K100"/>
      <c r="L100"/>
      <c r="M100"/>
      <c r="N100"/>
      <c r="O100"/>
      <c r="P100"/>
      <c r="Q100"/>
      <c r="R100"/>
      <c r="S100"/>
      <c r="T100"/>
      <c r="U100"/>
      <c r="V100"/>
      <c r="W100"/>
      <c r="X100"/>
      <c r="Y100"/>
      <c r="Z100"/>
      <c r="AA100"/>
    </row>
    <row r="101" spans="1:27" ht="18" customHeight="1">
      <c r="A101"/>
      <c r="B101" s="205"/>
      <c r="C101" s="124" t="s">
        <v>87</v>
      </c>
      <c r="D101" s="345"/>
      <c r="E101" s="365"/>
      <c r="F101" s="309"/>
      <c r="G101" s="365"/>
      <c r="H101" s="201"/>
      <c r="I101" s="201"/>
      <c r="J101" s="370"/>
      <c r="K101"/>
      <c r="L101"/>
      <c r="M101"/>
      <c r="N101"/>
      <c r="O101"/>
      <c r="P101"/>
      <c r="Q101"/>
      <c r="R101"/>
      <c r="S101"/>
      <c r="T101"/>
      <c r="U101"/>
      <c r="V101"/>
      <c r="W101"/>
      <c r="X101"/>
      <c r="Y101"/>
      <c r="Z101"/>
      <c r="AA101"/>
    </row>
    <row r="102" spans="1:27" ht="18" customHeight="1">
      <c r="A102"/>
      <c r="B102" s="205"/>
      <c r="C102" s="124" t="s">
        <v>70</v>
      </c>
      <c r="D102" s="345"/>
      <c r="E102" s="366"/>
      <c r="F102" s="309"/>
      <c r="G102" s="366"/>
      <c r="H102" s="201"/>
      <c r="I102" s="201"/>
      <c r="J102" s="370"/>
      <c r="K102"/>
      <c r="L102"/>
      <c r="M102"/>
      <c r="N102"/>
      <c r="O102"/>
      <c r="P102"/>
      <c r="Q102"/>
      <c r="R102"/>
      <c r="S102"/>
      <c r="T102"/>
      <c r="U102"/>
      <c r="V102"/>
      <c r="W102"/>
      <c r="X102"/>
      <c r="Y102"/>
      <c r="Z102"/>
      <c r="AA102"/>
    </row>
    <row r="103" spans="1:27" ht="18" customHeight="1">
      <c r="A103"/>
      <c r="B103" s="205"/>
      <c r="C103" s="124" t="s">
        <v>71</v>
      </c>
      <c r="D103" s="345"/>
      <c r="E103" s="367"/>
      <c r="F103" s="309"/>
      <c r="G103" s="367"/>
      <c r="H103" s="201"/>
      <c r="I103" s="201"/>
      <c r="J103" s="370"/>
      <c r="K103"/>
      <c r="L103"/>
      <c r="M103"/>
      <c r="N103"/>
      <c r="O103"/>
      <c r="P103"/>
      <c r="Q103"/>
      <c r="R103"/>
      <c r="S103"/>
      <c r="T103"/>
      <c r="U103"/>
      <c r="V103"/>
      <c r="W103"/>
      <c r="X103"/>
      <c r="Y103"/>
      <c r="Z103"/>
      <c r="AA103"/>
    </row>
    <row r="104" spans="1:27" ht="18" customHeight="1">
      <c r="A104"/>
      <c r="B104" s="205"/>
      <c r="C104" s="141" t="s">
        <v>93</v>
      </c>
      <c r="D104" s="346"/>
      <c r="E104" s="367"/>
      <c r="F104" s="309"/>
      <c r="G104" s="367"/>
      <c r="H104" s="201"/>
      <c r="I104" s="201"/>
      <c r="J104" s="370"/>
      <c r="K104"/>
      <c r="L104"/>
      <c r="M104"/>
      <c r="N104"/>
      <c r="O104"/>
      <c r="P104"/>
      <c r="Q104"/>
      <c r="R104"/>
      <c r="S104"/>
      <c r="T104"/>
      <c r="U104"/>
      <c r="V104"/>
      <c r="W104"/>
      <c r="X104"/>
      <c r="Y104"/>
      <c r="Z104"/>
      <c r="AA104"/>
    </row>
    <row r="105" spans="1:27" ht="18" customHeight="1" thickBot="1">
      <c r="A105"/>
      <c r="B105" s="206"/>
      <c r="C105" s="207" t="s">
        <v>94</v>
      </c>
      <c r="D105" s="347"/>
      <c r="E105" s="371"/>
      <c r="F105" s="372"/>
      <c r="G105" s="371"/>
      <c r="H105" s="252"/>
      <c r="I105" s="252"/>
      <c r="J105" s="373"/>
      <c r="K105"/>
      <c r="L105"/>
      <c r="M105"/>
      <c r="N105"/>
      <c r="O105"/>
      <c r="P105"/>
      <c r="Q105"/>
      <c r="R105"/>
      <c r="S105"/>
      <c r="T105"/>
      <c r="U105"/>
      <c r="V105"/>
      <c r="W105"/>
      <c r="X105"/>
      <c r="Y105"/>
      <c r="Z105"/>
      <c r="AA105"/>
    </row>
    <row r="106" spans="1:27" ht="18" customHeight="1">
      <c r="A106"/>
      <c r="B106"/>
      <c r="C106" s="201" t="s">
        <v>1</v>
      </c>
      <c r="D106" s="309" t="s">
        <v>1</v>
      </c>
      <c r="E106" s="309" t="s">
        <v>1</v>
      </c>
      <c r="F106" s="308" t="s">
        <v>1</v>
      </c>
      <c r="G106" s="309" t="s">
        <v>1</v>
      </c>
      <c r="H106" t="s">
        <v>1</v>
      </c>
      <c r="I106"/>
      <c r="J106"/>
      <c r="K106" t="s">
        <v>1</v>
      </c>
      <c r="L106" t="s">
        <v>1</v>
      </c>
      <c r="M106" t="s">
        <v>1</v>
      </c>
      <c r="N106"/>
      <c r="O106" t="s">
        <v>1</v>
      </c>
      <c r="P106"/>
      <c r="Q106"/>
      <c r="R106"/>
      <c r="S106"/>
      <c r="T106"/>
      <c r="U106"/>
      <c r="V106"/>
      <c r="W106"/>
      <c r="X106"/>
      <c r="Y106"/>
      <c r="Z106"/>
      <c r="AA106"/>
    </row>
    <row r="107" spans="1:27" ht="18" customHeight="1">
      <c r="A107"/>
      <c r="B107"/>
      <c r="C107" s="201" t="s">
        <v>1</v>
      </c>
      <c r="D107" s="309" t="s">
        <v>1</v>
      </c>
      <c r="E107" s="309" t="s">
        <v>1</v>
      </c>
      <c r="F107" s="308" t="s">
        <v>1</v>
      </c>
      <c r="G107" s="309" t="s">
        <v>1</v>
      </c>
      <c r="H107" t="s">
        <v>1</v>
      </c>
      <c r="I107"/>
      <c r="J107"/>
      <c r="K107" t="s">
        <v>1</v>
      </c>
      <c r="L107" t="s">
        <v>1</v>
      </c>
      <c r="M107" t="s">
        <v>1</v>
      </c>
      <c r="N107" t="s">
        <v>1</v>
      </c>
      <c r="O107" t="s">
        <v>1</v>
      </c>
      <c r="P107"/>
      <c r="Q107"/>
      <c r="R107"/>
      <c r="S107"/>
      <c r="T107"/>
      <c r="U107"/>
      <c r="V107"/>
      <c r="W107"/>
      <c r="X107"/>
      <c r="Y107"/>
      <c r="Z107"/>
      <c r="AA107"/>
    </row>
    <row r="108" spans="1:27" ht="18" customHeight="1">
      <c r="A108"/>
      <c r="B108"/>
      <c r="C108" s="201"/>
      <c r="D108" s="309"/>
      <c r="E108" s="309"/>
      <c r="F108" s="308"/>
      <c r="G108" s="309"/>
      <c r="H108"/>
      <c r="I108"/>
      <c r="J108"/>
      <c r="K108"/>
      <c r="L108"/>
      <c r="M108"/>
      <c r="N108"/>
      <c r="O108"/>
      <c r="P108"/>
      <c r="Q108"/>
      <c r="R108"/>
      <c r="S108"/>
      <c r="T108"/>
      <c r="U108"/>
      <c r="V108"/>
      <c r="W108"/>
      <c r="X108"/>
      <c r="Y108"/>
      <c r="Z108"/>
      <c r="AA108"/>
    </row>
    <row r="109" spans="1:27" ht="14.25">
      <c r="A109"/>
      <c r="B109"/>
      <c r="C109" s="201"/>
      <c r="D109" s="309"/>
      <c r="E109" s="309"/>
      <c r="F109" s="308"/>
      <c r="G109" s="309"/>
      <c r="H109"/>
      <c r="I109"/>
      <c r="J109"/>
      <c r="K109"/>
      <c r="L109"/>
      <c r="M109"/>
      <c r="N109"/>
      <c r="O109"/>
      <c r="P109"/>
      <c r="Q109"/>
      <c r="R109"/>
      <c r="S109"/>
      <c r="T109"/>
      <c r="U109"/>
      <c r="V109"/>
      <c r="W109"/>
      <c r="X109"/>
      <c r="Y109"/>
      <c r="Z109"/>
      <c r="AA109"/>
    </row>
  </sheetData>
  <sheetProtection sheet="1" formatCells="0" formatColumns="0" formatRows="0" selectLockedCells="1"/>
  <mergeCells count="3">
    <mergeCell ref="D2:L2"/>
    <mergeCell ref="N2:S2"/>
    <mergeCell ref="H1:P1"/>
  </mergeCells>
  <hyperlinks>
    <hyperlink ref="C99" r:id="rId1" display="Original data from the CBO's The 2013 Long-Term Budget Outlook (Supplementary Data).  "/>
    <hyperlink ref="C100" r:id="rId2" display="Historical data from the Office of Management and Budget's "/>
    <hyperlink ref="C102" r:id="rId3" display="http://www.whitehouse.gov/sites/default/files/omb/budget/fy2014/assets/hist10z1.xls"/>
    <hyperlink ref="C103" r:id="rId4" display="http://www.whitehouse.gov/sites/default/files/omb/budget/fy2014/assets/hist11z3.xls"/>
    <hyperlink ref="C101" r:id="rId5" display="http://www.whitehouse.gov/sites/default/files/omb/budget/fy2014/assets/hist03z1.xls"/>
    <hyperlink ref="C105" r:id="rId6" display="Table 1.1.5 "/>
    <hyperlink ref="C104" r:id="rId7" display="The historical GDP data are calculated from the Bureau of Economic Analysis's:"/>
    <hyperlink ref="H1" r:id="rId8" display="You can download a PDF that explains how this spreadsheet works by clicking on this link."/>
  </hyperlinks>
  <printOptions/>
  <pageMargins left="0.7" right="0.7" top="0.75" bottom="0.75" header="0.3" footer="0.3"/>
  <pageSetup horizontalDpi="300" verticalDpi="300" orientation="portrait" r:id="rId10"/>
  <ignoredErrors>
    <ignoredError sqref="O94:R94" evalError="1"/>
  </ignoredErrors>
  <drawing r:id="rId9"/>
</worksheet>
</file>

<file path=xl/worksheets/sheet3.xml><?xml version="1.0" encoding="utf-8"?>
<worksheet xmlns="http://schemas.openxmlformats.org/spreadsheetml/2006/main" xmlns:r="http://schemas.openxmlformats.org/officeDocument/2006/relationships">
  <dimension ref="A1:BT291"/>
  <sheetViews>
    <sheetView showGridLines="0" zoomScale="80" zoomScaleNormal="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5"/>
  <cols>
    <col min="1" max="1" width="3.7109375" style="2" customWidth="1"/>
    <col min="2" max="2" width="11.7109375" style="13" customWidth="1"/>
    <col min="3" max="3" width="11.421875" style="405" customWidth="1"/>
    <col min="4" max="4" width="11.421875" style="423" customWidth="1"/>
    <col min="5" max="5" width="10.7109375" style="2" customWidth="1"/>
    <col min="6" max="6" width="12.57421875" style="2" customWidth="1"/>
    <col min="7" max="7" width="11.421875" style="2" customWidth="1"/>
    <col min="8" max="8" width="11.57421875" style="2" customWidth="1"/>
    <col min="9" max="9" width="14.421875" style="2" customWidth="1"/>
    <col min="10" max="10" width="12.8515625" style="13" customWidth="1"/>
    <col min="11" max="11" width="12.8515625" style="2" customWidth="1"/>
    <col min="12" max="12" width="14.00390625" style="423" customWidth="1"/>
    <col min="13" max="13" width="11.421875" style="405" customWidth="1"/>
    <col min="14" max="14" width="11.421875" style="2" customWidth="1"/>
    <col min="15" max="15" width="11.7109375" style="2" customWidth="1"/>
    <col min="16" max="16" width="11.28125" style="2" customWidth="1"/>
    <col min="17" max="17" width="12.8515625" style="2" customWidth="1"/>
    <col min="18" max="18" width="18.7109375" style="2" customWidth="1"/>
    <col min="19" max="19" width="14.28125" style="2" customWidth="1"/>
    <col min="20" max="20" width="10.28125" style="2" customWidth="1"/>
    <col min="21" max="21" width="7.8515625" style="2" customWidth="1"/>
    <col min="22" max="22" width="15.00390625" style="2" customWidth="1"/>
    <col min="23" max="23" width="9.8515625" style="2" customWidth="1"/>
    <col min="24" max="25" width="14.28125" style="2" customWidth="1"/>
    <col min="26" max="26" width="18.8515625" style="2" customWidth="1"/>
    <col min="27" max="27" width="11.28125" style="2" customWidth="1"/>
    <col min="28" max="28" width="14.140625" style="2" customWidth="1"/>
    <col min="29" max="29" width="14.8515625" style="2" customWidth="1"/>
    <col min="30" max="30" width="14.57421875" style="2" customWidth="1"/>
    <col min="31" max="31" width="12.57421875" style="2" customWidth="1"/>
    <col min="32" max="32" width="12.7109375" style="2" customWidth="1"/>
    <col min="33" max="33" width="8.28125" style="2" customWidth="1"/>
    <col min="34" max="34" width="4.00390625" style="108" customWidth="1"/>
    <col min="35" max="35" width="35.140625" style="2" customWidth="1"/>
    <col min="36" max="36" width="13.57421875" style="2" customWidth="1"/>
    <col min="37" max="37" width="13.7109375" style="2" customWidth="1"/>
    <col min="38" max="38" width="11.57421875" style="2" customWidth="1"/>
    <col min="39" max="39" width="14.421875" style="2" customWidth="1"/>
    <col min="40" max="40" width="11.7109375" style="2" customWidth="1"/>
    <col min="41" max="41" width="12.421875" style="2" customWidth="1"/>
    <col min="42" max="42" width="14.57421875" style="2" customWidth="1"/>
    <col min="43" max="43" width="11.421875" style="2" customWidth="1"/>
    <col min="44" max="44" width="11.00390625" style="2" customWidth="1"/>
    <col min="45" max="45" width="12.421875" style="9" customWidth="1"/>
    <col min="46" max="46" width="11.140625" style="9" customWidth="1"/>
    <col min="47" max="72" width="8.8515625" style="9" customWidth="1"/>
    <col min="73" max="16384" width="8.8515625" style="2" customWidth="1"/>
  </cols>
  <sheetData>
    <row r="1" spans="1:53" ht="18" thickBot="1">
      <c r="A1" s="813" t="s">
        <v>122</v>
      </c>
      <c r="B1" s="813"/>
      <c r="C1" s="77" t="s">
        <v>97</v>
      </c>
      <c r="D1" s="77"/>
      <c r="E1" s="77"/>
      <c r="F1" s="77"/>
      <c r="G1" s="77"/>
      <c r="H1" s="77"/>
      <c r="I1" s="77"/>
      <c r="J1" s="802" t="s">
        <v>131</v>
      </c>
      <c r="K1" s="803"/>
      <c r="L1" s="803"/>
      <c r="M1" s="803"/>
      <c r="N1" s="803"/>
      <c r="O1" s="803"/>
      <c r="P1" s="803"/>
      <c r="Q1" s="803"/>
      <c r="R1" s="803"/>
      <c r="S1" s="9"/>
      <c r="T1" s="9"/>
      <c r="U1" s="9"/>
      <c r="V1" s="9"/>
      <c r="W1" s="9"/>
      <c r="X1" s="9"/>
      <c r="Y1" s="9"/>
      <c r="Z1" s="9"/>
      <c r="AA1" s="9"/>
      <c r="AB1" s="78"/>
      <c r="AC1" s="78"/>
      <c r="AD1" s="78"/>
      <c r="AE1" s="78"/>
      <c r="AF1" s="78"/>
      <c r="AG1" s="78"/>
      <c r="AH1" s="78"/>
      <c r="AI1" s="79"/>
      <c r="AJ1" s="79"/>
      <c r="AK1" s="79"/>
      <c r="AP1" s="31"/>
      <c r="AV1" s="267"/>
      <c r="AW1" s="269"/>
      <c r="AX1" s="268"/>
      <c r="AY1" s="269"/>
      <c r="AZ1" s="269"/>
      <c r="BA1" s="270"/>
    </row>
    <row r="2" spans="3:72" s="86" customFormat="1" ht="18.75" customHeight="1" thickBot="1">
      <c r="C2" s="778" t="s">
        <v>98</v>
      </c>
      <c r="D2" s="779"/>
      <c r="E2" s="779"/>
      <c r="F2" s="779"/>
      <c r="G2" s="779"/>
      <c r="H2" s="779"/>
      <c r="I2" s="779"/>
      <c r="J2" s="779"/>
      <c r="K2" s="780"/>
      <c r="L2" s="440">
        <v>2</v>
      </c>
      <c r="M2" s="778" t="str">
        <f>IF($L$2=2,"2013 Extended Alternative Fiscal Scenario (Percent of GDP)",(IF($L$2=1,"2013 Extened Baseline Scenario (Percent of GDP)","????????????????")))</f>
        <v>2013 Extended Alternative Fiscal Scenario (Percent of GDP)</v>
      </c>
      <c r="N2" s="779"/>
      <c r="O2" s="779"/>
      <c r="P2" s="779"/>
      <c r="Q2" s="779"/>
      <c r="R2" s="780"/>
      <c r="AB2" s="254"/>
      <c r="AC2" s="254"/>
      <c r="AD2" s="254"/>
      <c r="AE2" s="254"/>
      <c r="AF2" s="254"/>
      <c r="AG2" s="254"/>
      <c r="AK2" s="87"/>
      <c r="AO2" s="88"/>
      <c r="AP2" s="104"/>
      <c r="AS2" s="460"/>
      <c r="AT2" s="460"/>
      <c r="AU2" s="460"/>
      <c r="AV2" s="768"/>
      <c r="AW2" s="769" t="s">
        <v>131</v>
      </c>
      <c r="AX2" s="770"/>
      <c r="AY2" s="770"/>
      <c r="AZ2" s="771"/>
      <c r="BA2" s="271"/>
      <c r="BB2" s="460"/>
      <c r="BC2" s="460"/>
      <c r="BD2" s="460"/>
      <c r="BE2" s="460"/>
      <c r="BF2" s="460"/>
      <c r="BG2" s="460"/>
      <c r="BH2" s="460"/>
      <c r="BI2" s="460"/>
      <c r="BJ2" s="460"/>
      <c r="BK2" s="460"/>
      <c r="BL2" s="460"/>
      <c r="BM2" s="460"/>
      <c r="BN2" s="460"/>
      <c r="BO2" s="460"/>
      <c r="BP2" s="460"/>
      <c r="BQ2" s="460"/>
      <c r="BR2" s="460"/>
      <c r="BS2" s="460"/>
      <c r="BT2" s="460"/>
    </row>
    <row r="3" spans="2:72" s="237" customFormat="1" ht="26.25" customHeight="1" thickBot="1">
      <c r="B3" s="238"/>
      <c r="C3" s="781" t="s">
        <v>114</v>
      </c>
      <c r="D3" s="782"/>
      <c r="E3" s="782"/>
      <c r="F3" s="782"/>
      <c r="G3" s="782"/>
      <c r="H3" s="782"/>
      <c r="I3" s="782"/>
      <c r="J3" s="782"/>
      <c r="K3" s="783"/>
      <c r="L3" s="781" t="s">
        <v>69</v>
      </c>
      <c r="M3" s="782"/>
      <c r="N3" s="782"/>
      <c r="O3" s="782"/>
      <c r="P3" s="782"/>
      <c r="Q3" s="782"/>
      <c r="R3" s="782"/>
      <c r="S3" s="782"/>
      <c r="T3" s="783"/>
      <c r="U3" s="238"/>
      <c r="V3" s="804" t="s">
        <v>124</v>
      </c>
      <c r="W3" s="805"/>
      <c r="X3" s="805"/>
      <c r="Y3" s="805"/>
      <c r="Z3" s="805"/>
      <c r="AA3" s="805"/>
      <c r="AB3" s="805"/>
      <c r="AC3" s="805"/>
      <c r="AD3" s="805"/>
      <c r="AE3" s="805"/>
      <c r="AF3" s="806"/>
      <c r="AG3" s="238"/>
      <c r="AI3" s="239"/>
      <c r="AJ3" s="240"/>
      <c r="AS3" s="453"/>
      <c r="AT3" s="453"/>
      <c r="AU3" s="453"/>
      <c r="AV3" s="272"/>
      <c r="AW3" s="772"/>
      <c r="AX3" s="773"/>
      <c r="AY3" s="773"/>
      <c r="AZ3" s="774"/>
      <c r="BA3" s="273"/>
      <c r="BB3" s="453"/>
      <c r="BC3" s="453"/>
      <c r="BD3" s="453"/>
      <c r="BE3" s="453"/>
      <c r="BF3" s="453"/>
      <c r="BG3" s="453"/>
      <c r="BH3" s="453"/>
      <c r="BI3" s="453"/>
      <c r="BJ3" s="453"/>
      <c r="BK3" s="453"/>
      <c r="BL3" s="453"/>
      <c r="BM3" s="453"/>
      <c r="BN3" s="453"/>
      <c r="BO3" s="453"/>
      <c r="BP3" s="453"/>
      <c r="BQ3" s="453"/>
      <c r="BR3" s="453"/>
      <c r="BS3" s="453"/>
      <c r="BT3" s="453"/>
    </row>
    <row r="4" spans="2:72" s="1" customFormat="1" ht="52.5" customHeight="1" thickBot="1">
      <c r="B4" s="375" t="s">
        <v>23</v>
      </c>
      <c r="C4" s="375" t="s">
        <v>106</v>
      </c>
      <c r="D4" s="212" t="s">
        <v>108</v>
      </c>
      <c r="E4" s="382" t="s">
        <v>107</v>
      </c>
      <c r="F4" s="375" t="s">
        <v>8</v>
      </c>
      <c r="G4" s="375" t="s">
        <v>46</v>
      </c>
      <c r="H4" s="375" t="s">
        <v>102</v>
      </c>
      <c r="I4" s="375" t="s">
        <v>14</v>
      </c>
      <c r="J4" s="376" t="s">
        <v>16</v>
      </c>
      <c r="K4" s="376" t="s">
        <v>56</v>
      </c>
      <c r="L4" s="282" t="str">
        <f>IF($L$2=1,'Baseline Simulation'!D8,(IF($L$2=2,'Alternative Simulation'!D8," ")))</f>
        <v>Real GDP 2013 Prices</v>
      </c>
      <c r="M4" s="282" t="str">
        <f>IF($L$2=1,'Baseline Simulation'!E8,(IF($L$2=2,'Alternative Simulation'!E8," ")))</f>
        <v>Implicit GDP Deflator</v>
      </c>
      <c r="N4" s="282" t="str">
        <f>IF($L$2=1,'Baseline Simulation'!F8,(IF($L$2=2,'Alternative Simulation'!F8," ")))</f>
        <v>Average Rate of Interest</v>
      </c>
      <c r="O4" s="282" t="str">
        <f>IF($L$2=1,'Baseline Simulation'!G8,(IF($L$2=2,'Alternative Simulation'!G8," ")))</f>
        <v>Revenues</v>
      </c>
      <c r="P4" s="282" t="str">
        <f>IF($L$2=1,'Baseline Simulation'!H8,(IF($L$2=2,'Alternative Simulation'!H8," ")))</f>
        <v> Social Security</v>
      </c>
      <c r="Q4" s="282" t="str">
        <f>IF($L$2=1,'Baseline Simulation'!I8,(IF($L$2=2,'Alternative Simulation'!I8," ")))</f>
        <v>Medicarea </v>
      </c>
      <c r="R4" s="282" t="str">
        <f>IF($L$2=1,'Baseline Simulation'!J8,(IF($L$2=2,'Alternative Simulation'!J8," ")))</f>
        <v>Medicaid, CHIP, and Exchange Subsidiesb</v>
      </c>
      <c r="S4" s="377" t="str">
        <f>IF($L$2=1,'Baseline Simulation'!K8,(IF($L$2=2,'Alternative Simulation'!K8," ")))</f>
        <v>Other</v>
      </c>
      <c r="T4" s="378" t="str">
        <f>IF($L$2=1,'Baseline Simulation'!L8,(IF($L$2=2,'Alternative Simulation'!L8," ")))</f>
        <v>Defense</v>
      </c>
      <c r="U4" s="395" t="str">
        <f>IF($L$2=1,'Baseline Simulation'!M8,(IF($L$2=2,'Alternative Simulation'!M8," ")))</f>
        <v>Fiscal Year</v>
      </c>
      <c r="V4" s="379" t="str">
        <f>IF($L$2=1,'Baseline Simulation'!N8,(IF($L$2=2,'Alternative Simulation'!N8," ")))</f>
        <v>Nominal GDP</v>
      </c>
      <c r="W4" s="282" t="str">
        <f>IF($L$2=1,'Baseline Simulation'!O8,(IF($L$2=2,'Alternative Simulation'!O8," ")))</f>
        <v> Net Interest</v>
      </c>
      <c r="X4" s="604" t="str">
        <f>IF($L$2=1,'Baseline Simulation'!P8,(IF($L$2=2,'Alternative Simulation'!P8," ")))</f>
        <v>Federal Debt Held by the Public</v>
      </c>
      <c r="Y4" s="391" t="s">
        <v>12</v>
      </c>
      <c r="Z4" s="380" t="s">
        <v>15</v>
      </c>
      <c r="AA4" s="380" t="s">
        <v>14</v>
      </c>
      <c r="AB4" s="380" t="s">
        <v>16</v>
      </c>
      <c r="AC4" s="380" t="s">
        <v>83</v>
      </c>
      <c r="AD4" s="380" t="s">
        <v>39</v>
      </c>
      <c r="AE4" s="380" t="s">
        <v>85</v>
      </c>
      <c r="AF4" s="381" t="s">
        <v>40</v>
      </c>
      <c r="AG4" s="382" t="s">
        <v>7</v>
      </c>
      <c r="AH4" s="32"/>
      <c r="AI4" s="807" t="s">
        <v>95</v>
      </c>
      <c r="AJ4" s="808"/>
      <c r="AK4" s="808"/>
      <c r="AL4" s="808"/>
      <c r="AM4" s="808"/>
      <c r="AN4" s="808"/>
      <c r="AO4" s="808"/>
      <c r="AP4" s="808"/>
      <c r="AQ4" s="808"/>
      <c r="AR4" s="809"/>
      <c r="AS4" s="6"/>
      <c r="AT4" s="6"/>
      <c r="AU4" s="6"/>
      <c r="AV4" s="274"/>
      <c r="AW4" s="775"/>
      <c r="AX4" s="776"/>
      <c r="AY4" s="776"/>
      <c r="AZ4" s="777"/>
      <c r="BA4" s="275" t="s">
        <v>100</v>
      </c>
      <c r="BB4" s="6"/>
      <c r="BC4" s="6"/>
      <c r="BD4" s="6"/>
      <c r="BE4" s="6"/>
      <c r="BF4" s="6"/>
      <c r="BG4" s="6"/>
      <c r="BH4" s="6"/>
      <c r="BI4" s="6"/>
      <c r="BJ4" s="6"/>
      <c r="BK4" s="6"/>
      <c r="BL4" s="6"/>
      <c r="BM4" s="6"/>
      <c r="BN4" s="6"/>
      <c r="BO4" s="6"/>
      <c r="BP4" s="6"/>
      <c r="BQ4" s="6"/>
      <c r="BR4" s="6"/>
      <c r="BS4" s="6"/>
      <c r="BT4" s="6"/>
    </row>
    <row r="5" spans="2:72" s="47" customFormat="1" ht="15" customHeight="1" thickBot="1">
      <c r="B5" s="97" t="s">
        <v>23</v>
      </c>
      <c r="C5" s="414" t="s">
        <v>117</v>
      </c>
      <c r="D5" s="93" t="s">
        <v>118</v>
      </c>
      <c r="E5" s="93" t="s">
        <v>116</v>
      </c>
      <c r="F5" s="249" t="s">
        <v>105</v>
      </c>
      <c r="G5" s="93" t="s">
        <v>61</v>
      </c>
      <c r="H5" s="93" t="s">
        <v>127</v>
      </c>
      <c r="I5" s="93" t="s">
        <v>128</v>
      </c>
      <c r="J5" s="93" t="s">
        <v>129</v>
      </c>
      <c r="K5" s="92" t="s">
        <v>60</v>
      </c>
      <c r="L5" s="414" t="s">
        <v>109</v>
      </c>
      <c r="M5" s="93" t="s">
        <v>111</v>
      </c>
      <c r="N5" s="93" t="s">
        <v>42</v>
      </c>
      <c r="O5" s="95" t="s">
        <v>55</v>
      </c>
      <c r="P5" s="96" t="s">
        <v>43</v>
      </c>
      <c r="Q5" s="96" t="s">
        <v>89</v>
      </c>
      <c r="R5" s="96" t="s">
        <v>90</v>
      </c>
      <c r="S5" s="96" t="s">
        <v>11</v>
      </c>
      <c r="T5" s="94" t="s">
        <v>35</v>
      </c>
      <c r="U5" s="181" t="s">
        <v>23</v>
      </c>
      <c r="V5" s="583" t="s">
        <v>41</v>
      </c>
      <c r="W5" s="517" t="s">
        <v>92</v>
      </c>
      <c r="X5" s="249" t="s">
        <v>62</v>
      </c>
      <c r="Y5" s="95" t="s">
        <v>48</v>
      </c>
      <c r="Z5" s="94" t="s">
        <v>47</v>
      </c>
      <c r="AA5" s="95" t="s">
        <v>54</v>
      </c>
      <c r="AB5" s="96" t="s">
        <v>53</v>
      </c>
      <c r="AC5" s="137" t="s">
        <v>84</v>
      </c>
      <c r="AD5" s="96" t="s">
        <v>65</v>
      </c>
      <c r="AE5" s="94" t="s">
        <v>66</v>
      </c>
      <c r="AF5" s="96" t="s">
        <v>67</v>
      </c>
      <c r="AG5" s="93" t="s">
        <v>23</v>
      </c>
      <c r="AI5" s="810" t="str">
        <f>M2</f>
        <v>2013 Extended Alternative Fiscal Scenario (Percent of GDP)</v>
      </c>
      <c r="AJ5" s="811"/>
      <c r="AK5" s="811"/>
      <c r="AL5" s="811"/>
      <c r="AM5" s="811"/>
      <c r="AN5" s="811"/>
      <c r="AO5" s="811"/>
      <c r="AP5" s="811"/>
      <c r="AQ5" s="811"/>
      <c r="AR5" s="812"/>
      <c r="AS5" s="241"/>
      <c r="AT5" s="241"/>
      <c r="AU5" s="241"/>
      <c r="AV5" s="276"/>
      <c r="AW5" s="278"/>
      <c r="AX5" s="277"/>
      <c r="AY5" s="278"/>
      <c r="AZ5" s="278"/>
      <c r="BA5" s="279"/>
      <c r="BB5" s="241"/>
      <c r="BC5" s="241"/>
      <c r="BD5" s="241"/>
      <c r="BE5" s="241"/>
      <c r="BF5" s="241"/>
      <c r="BG5" s="241"/>
      <c r="BH5" s="241"/>
      <c r="BI5" s="241"/>
      <c r="BJ5" s="241"/>
      <c r="BK5" s="241"/>
      <c r="BL5" s="241"/>
      <c r="BM5" s="241"/>
      <c r="BN5" s="241"/>
      <c r="BO5" s="241"/>
      <c r="BP5" s="241"/>
      <c r="BQ5" s="241"/>
      <c r="BR5" s="241"/>
      <c r="BS5" s="241"/>
      <c r="BT5" s="241"/>
    </row>
    <row r="6" spans="2:72" s="47" customFormat="1" ht="15" customHeight="1" thickBot="1">
      <c r="B6" s="151">
        <v>1950</v>
      </c>
      <c r="C6" s="566">
        <v>2183.1783786406836</v>
      </c>
      <c r="D6" s="565">
        <v>279.05</v>
      </c>
      <c r="E6" s="623">
        <v>0.12781823177167292</v>
      </c>
      <c r="F6" s="550">
        <v>0.14400000000000002</v>
      </c>
      <c r="G6" s="550">
        <v>0.018000000000000002</v>
      </c>
      <c r="H6" s="550">
        <v>0.138</v>
      </c>
      <c r="I6" s="550">
        <v>0.156</v>
      </c>
      <c r="J6" s="696">
        <v>-0.011999999999999983</v>
      </c>
      <c r="K6" s="621">
        <v>0.78</v>
      </c>
      <c r="L6" s="624">
        <v>2183.1783786406836</v>
      </c>
      <c r="M6" s="506">
        <v>0.12781823177167292</v>
      </c>
      <c r="N6" s="167" t="s">
        <v>68</v>
      </c>
      <c r="O6" s="442">
        <v>0.14400000000000002</v>
      </c>
      <c r="P6" s="441">
        <v>0.0027987815803619423</v>
      </c>
      <c r="Q6" s="441"/>
      <c r="R6" s="442"/>
      <c r="S6" s="441">
        <v>0.13520121841963806</v>
      </c>
      <c r="T6" s="507">
        <v>0.05</v>
      </c>
      <c r="U6" s="394">
        <v>1950</v>
      </c>
      <c r="V6" s="587">
        <f>L6/M6</f>
        <v>17080.33625860657</v>
      </c>
      <c r="W6" s="509">
        <v>0.018000000000000002</v>
      </c>
      <c r="X6" s="383">
        <v>0.78</v>
      </c>
      <c r="Y6" s="508">
        <f>SUM(P6:S6)</f>
        <v>0.138</v>
      </c>
      <c r="Z6" s="508">
        <f aca="true" t="shared" si="0" ref="Z6:Z67">O6-Y6</f>
        <v>0.006000000000000005</v>
      </c>
      <c r="AA6" s="508">
        <v>0.156</v>
      </c>
      <c r="AB6" s="625">
        <f aca="true" t="shared" si="1" ref="AB6:AB67">O6-AA6</f>
        <v>-0.011999999999999983</v>
      </c>
      <c r="AC6" s="509">
        <f>P6+Q6</f>
        <v>0.0027987815803619423</v>
      </c>
      <c r="AD6" s="509">
        <f>SUM(P6:R6)</f>
        <v>0.0027987815803619423</v>
      </c>
      <c r="AE6" s="509">
        <f>S6-T6</f>
        <v>0.08520121841963806</v>
      </c>
      <c r="AF6" s="510">
        <f>SUM(Q6:R6)</f>
        <v>0</v>
      </c>
      <c r="AG6" s="182">
        <v>1950</v>
      </c>
      <c r="AH6" s="241"/>
      <c r="AI6" s="473"/>
      <c r="AJ6" s="101" t="str">
        <f>(IF($L$2=2,'Alternative Simulation'!D9,(IF($L$2=1,'Baseline Simulation'!D9,"????"))))</f>
        <v>GDP13</v>
      </c>
      <c r="AK6" s="102" t="str">
        <f>(IF($L$2=2,'Alternative Simulation'!E9,(IF($L$2=1,'Baseline Simulation'!E9,"????"))))</f>
        <v>GDPD13</v>
      </c>
      <c r="AL6" s="102" t="str">
        <f>(IF($L$2=2,'Alternative Simulation'!F9,(IF($L$2=1,'Baseline Simulation'!F9,"????"))))</f>
        <v>IntRate</v>
      </c>
      <c r="AM6" s="102" t="str">
        <f>(IF($L$2=2,'Alternative Simulation'!G9,(IF($L$2=1,'Baseline Simulation'!G9,"????"))))</f>
        <v>Revenue</v>
      </c>
      <c r="AN6" s="102" t="str">
        <f>(IF($L$2=2,'Alternative Simulation'!H9,(IF($L$2=1,'Baseline Simulation'!H9,"????"))))</f>
        <v>SS</v>
      </c>
      <c r="AO6" s="102" t="str">
        <f>(IF($L$2=2,'Alternative Simulation'!I9,(IF($L$2=1,'Baseline Simulation'!I9,"????"))))</f>
        <v>MCare</v>
      </c>
      <c r="AP6" s="102" t="str">
        <f>(IF($L$2=2,'Alternative Simulation'!J9,(IF($L$2=1,'Baseline Simulation'!J9,"????"))))</f>
        <v>MCaid</v>
      </c>
      <c r="AQ6" s="102" t="str">
        <f>(IF($L$2=2,'Alternative Simulation'!K9,(IF($L$2=1,'Baseline Simulation'!K9,"????"))))</f>
        <v>Other</v>
      </c>
      <c r="AR6" s="474" t="str">
        <f>(IF($L$2=2,'Alternative Simulation'!L9,(IF($L$2=1,'Baseline Simulation'!L9,"????"))))</f>
        <v>Defense</v>
      </c>
      <c r="AS6" s="241"/>
      <c r="AT6" s="241"/>
      <c r="AU6" s="438"/>
      <c r="AV6" s="46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row>
    <row r="7" spans="2:72" s="47" customFormat="1" ht="15" customHeight="1">
      <c r="B7" s="152">
        <v>1951</v>
      </c>
      <c r="C7" s="567">
        <v>2419.315651007745</v>
      </c>
      <c r="D7" s="551">
        <v>327.42499999999995</v>
      </c>
      <c r="E7" s="484">
        <v>0.13533785881293078</v>
      </c>
      <c r="F7" s="535">
        <v>0.161</v>
      </c>
      <c r="G7" s="550">
        <v>0.015</v>
      </c>
      <c r="H7" s="550">
        <v>0.127</v>
      </c>
      <c r="I7" s="535">
        <v>0.142</v>
      </c>
      <c r="J7" s="697">
        <v>0.019000000000000017</v>
      </c>
      <c r="K7" s="622">
        <v>0.65</v>
      </c>
      <c r="L7" s="486">
        <v>2419.315651007745</v>
      </c>
      <c r="M7" s="482">
        <v>0.13533785881293078</v>
      </c>
      <c r="N7" s="483">
        <f aca="true" t="shared" si="2" ref="N7:N67">G7*D7/(K6*D6+D7*(O7-SUM(P7:S7))/2)</f>
        <v>0.022001881731780082</v>
      </c>
      <c r="O7" s="444">
        <v>0.161</v>
      </c>
      <c r="P7" s="443">
        <v>0.004779720546690082</v>
      </c>
      <c r="Q7" s="443"/>
      <c r="R7" s="444"/>
      <c r="S7" s="443">
        <v>0.12222027945330992</v>
      </c>
      <c r="T7" s="487">
        <v>0.07400000000000001</v>
      </c>
      <c r="U7" s="387">
        <v>1951</v>
      </c>
      <c r="V7" s="587">
        <f aca="true" t="shared" si="3" ref="V7:V67">L7/M7</f>
        <v>17876.11886450647</v>
      </c>
      <c r="W7" s="449">
        <v>0.015</v>
      </c>
      <c r="X7" s="384">
        <v>0.65</v>
      </c>
      <c r="Y7" s="448">
        <f aca="true" t="shared" si="4" ref="Y7:Y67">SUM(P7:S7)</f>
        <v>0.127</v>
      </c>
      <c r="Z7" s="448">
        <f t="shared" si="0"/>
        <v>0.034</v>
      </c>
      <c r="AA7" s="448">
        <v>0.142</v>
      </c>
      <c r="AB7" s="626">
        <f t="shared" si="1"/>
        <v>0.019000000000000017</v>
      </c>
      <c r="AC7" s="449">
        <f aca="true" t="shared" si="5" ref="AC7:AC67">P7+Q7</f>
        <v>0.004779720546690082</v>
      </c>
      <c r="AD7" s="449">
        <f aca="true" t="shared" si="6" ref="AD7:AD67">SUM(P7:R7)</f>
        <v>0.004779720546690082</v>
      </c>
      <c r="AE7" s="449">
        <f aca="true" t="shared" si="7" ref="AE7:AE67">S7-T7</f>
        <v>0.04822027945330991</v>
      </c>
      <c r="AF7" s="450">
        <f aca="true" t="shared" si="8" ref="AF7:AF67">SUM(Q7:R7)</f>
        <v>0</v>
      </c>
      <c r="AG7" s="183">
        <v>1951</v>
      </c>
      <c r="AH7" s="241"/>
      <c r="AI7" s="466" t="s">
        <v>50</v>
      </c>
      <c r="AJ7" s="462">
        <f>(IF($L$2=2,'Alternative Simulation'!D3,(IF($L$2=1,'Baseline Simulation'!D3,"????"))))</f>
        <v>0</v>
      </c>
      <c r="AK7" s="462">
        <f>(IF($L$2=2,'Alternative Simulation'!E3,(IF($L$2=1,'Baseline Simulation'!E3,"????"))))</f>
        <v>0</v>
      </c>
      <c r="AL7" s="462">
        <f>(IF($L$2=2,'Alternative Simulation'!F3,(IF($L$2=1,'Baseline Simulation'!F3,"????"))))</f>
        <v>0</v>
      </c>
      <c r="AM7" s="462">
        <f>(IF($L$2=2,'Alternative Simulation'!G3,(IF($L$2=1,'Baseline Simulation'!G3,"????"))))</f>
        <v>0</v>
      </c>
      <c r="AN7" s="462">
        <f>(IF($L$2=2,'Alternative Simulation'!H3,(IF($L$2=1,'Baseline Simulation'!H3,"????"))))</f>
        <v>0</v>
      </c>
      <c r="AO7" s="462">
        <f>(IF($L$2=2,'Alternative Simulation'!I3,(IF($L$2=1,'Baseline Simulation'!I3,"????"))))</f>
        <v>0</v>
      </c>
      <c r="AP7" s="462">
        <f>(IF($L$2=2,'Alternative Simulation'!J3,(IF($L$2=1,'Baseline Simulation'!J3,"????"))))</f>
        <v>0</v>
      </c>
      <c r="AQ7" s="462">
        <f>(IF($L$2=2,'Alternative Simulation'!K3,(IF($L$2=1,'Baseline Simulation'!K3,"????"))))</f>
        <v>0</v>
      </c>
      <c r="AR7" s="469">
        <f>(IF($L$2=2,'Alternative Simulation'!L3,(IF($L$2=1,'Baseline Simulation'!L3,"????"))))</f>
        <v>0</v>
      </c>
      <c r="AS7" s="241"/>
      <c r="AT7" s="241"/>
      <c r="AU7" s="438"/>
      <c r="AV7" s="46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row>
    <row r="8" spans="2:72" s="47" customFormat="1" ht="15" customHeight="1">
      <c r="B8" s="152">
        <v>1952</v>
      </c>
      <c r="C8" s="567">
        <v>2548.853811849104</v>
      </c>
      <c r="D8" s="551">
        <v>357.5</v>
      </c>
      <c r="E8" s="484">
        <v>0.14025912288027467</v>
      </c>
      <c r="F8" s="535">
        <v>0.19</v>
      </c>
      <c r="G8" s="550">
        <v>0.013000000000000001</v>
      </c>
      <c r="H8" s="550">
        <v>0.18099999999999997</v>
      </c>
      <c r="I8" s="535">
        <v>0.19399999999999998</v>
      </c>
      <c r="J8" s="697">
        <v>-0.003999999999999976</v>
      </c>
      <c r="K8" s="622">
        <v>0.6</v>
      </c>
      <c r="L8" s="486">
        <v>2548.853811849104</v>
      </c>
      <c r="M8" s="482">
        <v>0.14025912288027467</v>
      </c>
      <c r="N8" s="483">
        <f t="shared" si="2"/>
        <v>0.02167323431342831</v>
      </c>
      <c r="O8" s="444">
        <v>0.19</v>
      </c>
      <c r="P8" s="443">
        <v>0.005770629370629371</v>
      </c>
      <c r="Q8" s="443"/>
      <c r="R8" s="444"/>
      <c r="S8" s="443">
        <v>0.1752293706293706</v>
      </c>
      <c r="T8" s="487">
        <v>0.132</v>
      </c>
      <c r="U8" s="387">
        <v>1952</v>
      </c>
      <c r="V8" s="587">
        <f t="shared" si="3"/>
        <v>18172.463648049536</v>
      </c>
      <c r="W8" s="449">
        <v>0.013000000000000001</v>
      </c>
      <c r="X8" s="384">
        <v>0.6</v>
      </c>
      <c r="Y8" s="448">
        <f t="shared" si="4"/>
        <v>0.18099999999999997</v>
      </c>
      <c r="Z8" s="448">
        <f t="shared" si="0"/>
        <v>0.009000000000000036</v>
      </c>
      <c r="AA8" s="448">
        <v>0.19399999999999998</v>
      </c>
      <c r="AB8" s="626">
        <f t="shared" si="1"/>
        <v>-0.003999999999999976</v>
      </c>
      <c r="AC8" s="449">
        <f t="shared" si="5"/>
        <v>0.005770629370629371</v>
      </c>
      <c r="AD8" s="449">
        <f t="shared" si="6"/>
        <v>0.005770629370629371</v>
      </c>
      <c r="AE8" s="449">
        <f t="shared" si="7"/>
        <v>0.0432293706293706</v>
      </c>
      <c r="AF8" s="450">
        <f t="shared" si="8"/>
        <v>0</v>
      </c>
      <c r="AG8" s="183">
        <v>1952</v>
      </c>
      <c r="AH8" s="241"/>
      <c r="AI8" s="242" t="s">
        <v>51</v>
      </c>
      <c r="AJ8" s="463">
        <f>(IF($L$2=2,'Alternative Simulation'!D4,(IF($L$2=1,'Baseline Simulation'!D4,"????"))))</f>
        <v>1</v>
      </c>
      <c r="AK8" s="462">
        <f>(IF($L$2=2,'Alternative Simulation'!E4,(IF($L$2=1,'Baseline Simulation'!E4,"????"))))</f>
        <v>1</v>
      </c>
      <c r="AL8" s="462">
        <f>(IF($L$2=2,'Alternative Simulation'!F4,(IF($L$2=1,'Baseline Simulation'!F4,"????"))))</f>
        <v>1</v>
      </c>
      <c r="AM8" s="462">
        <f>(IF($L$2=2,'Alternative Simulation'!G4,(IF($L$2=1,'Baseline Simulation'!G4,"????"))))</f>
        <v>1</v>
      </c>
      <c r="AN8" s="462">
        <f>(IF($L$2=2,'Alternative Simulation'!H4,(IF($L$2=1,'Baseline Simulation'!H4,"????"))))</f>
        <v>1</v>
      </c>
      <c r="AO8" s="462">
        <f>(IF($L$2=2,'Alternative Simulation'!I4,(IF($L$2=1,'Baseline Simulation'!I4,"????"))))</f>
        <v>1</v>
      </c>
      <c r="AP8" s="462">
        <f>(IF($L$2=2,'Alternative Simulation'!J4,(IF($L$2=1,'Baseline Simulation'!J4,"????"))))</f>
        <v>1</v>
      </c>
      <c r="AQ8" s="462">
        <f>(IF($L$2=2,'Alternative Simulation'!K4,(IF($L$2=1,'Baseline Simulation'!K4,"????"))))</f>
        <v>1</v>
      </c>
      <c r="AR8" s="469">
        <f>(IF($L$2=2,'Alternative Simulation'!L4,(IF($L$2=1,'Baseline Simulation'!L4,"????"))))</f>
        <v>1</v>
      </c>
      <c r="AS8" s="241"/>
      <c r="AT8" s="241"/>
      <c r="AU8" s="438"/>
      <c r="AV8" s="46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row>
    <row r="9" spans="2:72" s="47" customFormat="1" ht="15" customHeight="1">
      <c r="B9" s="152">
        <v>1953</v>
      </c>
      <c r="C9" s="567">
        <v>2680.0588240248203</v>
      </c>
      <c r="D9" s="551">
        <v>382.525</v>
      </c>
      <c r="E9" s="484">
        <v>0.14273007613524583</v>
      </c>
      <c r="F9" s="535">
        <v>0.187</v>
      </c>
      <c r="G9" s="550">
        <v>0.013999999999999999</v>
      </c>
      <c r="H9" s="550">
        <v>0.19</v>
      </c>
      <c r="I9" s="535">
        <v>0.204</v>
      </c>
      <c r="J9" s="697">
        <v>-0.016999999999999987</v>
      </c>
      <c r="K9" s="622">
        <v>0.57</v>
      </c>
      <c r="L9" s="486">
        <v>2680.0588240248203</v>
      </c>
      <c r="M9" s="482">
        <v>0.14273007613524583</v>
      </c>
      <c r="N9" s="483">
        <f t="shared" si="2"/>
        <v>0.025033631631280338</v>
      </c>
      <c r="O9" s="444">
        <v>0.187</v>
      </c>
      <c r="P9" s="443">
        <v>0.007102803738317758</v>
      </c>
      <c r="Q9" s="445"/>
      <c r="R9" s="444"/>
      <c r="S9" s="443">
        <v>0.18289719626168224</v>
      </c>
      <c r="T9" s="487">
        <v>0.142</v>
      </c>
      <c r="U9" s="387">
        <v>1953</v>
      </c>
      <c r="V9" s="587">
        <f t="shared" si="3"/>
        <v>18777.11339189152</v>
      </c>
      <c r="W9" s="449">
        <v>0.013999999999999999</v>
      </c>
      <c r="X9" s="384">
        <v>0.57</v>
      </c>
      <c r="Y9" s="448">
        <f t="shared" si="4"/>
        <v>0.19</v>
      </c>
      <c r="Z9" s="448">
        <f t="shared" si="0"/>
        <v>-0.0030000000000000027</v>
      </c>
      <c r="AA9" s="448">
        <v>0.204</v>
      </c>
      <c r="AB9" s="626">
        <f t="shared" si="1"/>
        <v>-0.016999999999999987</v>
      </c>
      <c r="AC9" s="449">
        <f t="shared" si="5"/>
        <v>0.007102803738317758</v>
      </c>
      <c r="AD9" s="449">
        <f t="shared" si="6"/>
        <v>0.007102803738317758</v>
      </c>
      <c r="AE9" s="449">
        <f t="shared" si="7"/>
        <v>0.040897196261682256</v>
      </c>
      <c r="AF9" s="450">
        <f t="shared" si="8"/>
        <v>0</v>
      </c>
      <c r="AG9" s="183">
        <v>1953</v>
      </c>
      <c r="AH9" s="241"/>
      <c r="AI9" s="242" t="s">
        <v>32</v>
      </c>
      <c r="AJ9" s="463">
        <f>(IF($L$2=2,'Alternative Simulation'!D5,(IF($L$2=1,'Baseline Simulation'!D5,"????"))))</f>
        <v>0</v>
      </c>
      <c r="AK9" s="462">
        <f>(IF($L$2=2,'Alternative Simulation'!E5,(IF($L$2=1,'Baseline Simulation'!E5,"????"))))</f>
        <v>0</v>
      </c>
      <c r="AL9" s="462">
        <f>(IF($L$2=2,'Alternative Simulation'!F5,(IF($L$2=1,'Baseline Simulation'!F5,"????"))))</f>
        <v>0</v>
      </c>
      <c r="AM9" s="462">
        <f>(IF($L$2=2,'Alternative Simulation'!G5,(IF($L$2=1,'Baseline Simulation'!G5,"????"))))</f>
        <v>0</v>
      </c>
      <c r="AN9" s="462">
        <f>(IF($L$2=2,'Alternative Simulation'!H5,(IF($L$2=1,'Baseline Simulation'!H5,"????"))))</f>
        <v>0</v>
      </c>
      <c r="AO9" s="462">
        <f>(IF($L$2=2,'Alternative Simulation'!I5,(IF($L$2=1,'Baseline Simulation'!I5,"????"))))</f>
        <v>0</v>
      </c>
      <c r="AP9" s="462">
        <f>(IF($L$2=2,'Alternative Simulation'!J5,(IF($L$2=1,'Baseline Simulation'!J5,"????"))))</f>
        <v>0</v>
      </c>
      <c r="AQ9" s="462">
        <f>(IF($L$2=2,'Alternative Simulation'!K5,(IF($L$2=1,'Baseline Simulation'!K5,"????"))))</f>
        <v>0</v>
      </c>
      <c r="AR9" s="469">
        <f>(IF($L$2=2,'Alternative Simulation'!L5,(IF($L$2=1,'Baseline Simulation'!L5,"????"))))</f>
        <v>0</v>
      </c>
      <c r="AS9" s="241"/>
      <c r="AT9" s="698"/>
      <c r="AU9" s="438"/>
      <c r="AV9" s="46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row>
    <row r="10" spans="2:72" s="47" customFormat="1" ht="15" customHeight="1">
      <c r="B10" s="152">
        <v>1954</v>
      </c>
      <c r="C10" s="567">
        <v>2690.1393059040192</v>
      </c>
      <c r="D10" s="551">
        <v>387.7</v>
      </c>
      <c r="E10" s="484">
        <v>0.14411893062530964</v>
      </c>
      <c r="F10" s="535">
        <v>0.185</v>
      </c>
      <c r="G10" s="550">
        <v>0.013000000000000001</v>
      </c>
      <c r="H10" s="550">
        <v>0.175</v>
      </c>
      <c r="I10" s="535">
        <v>0.188</v>
      </c>
      <c r="J10" s="697">
        <v>-0.0030000000000000027</v>
      </c>
      <c r="K10" s="622">
        <v>0.58</v>
      </c>
      <c r="L10" s="486">
        <v>2690.1393059040192</v>
      </c>
      <c r="M10" s="482">
        <v>0.14411893062530964</v>
      </c>
      <c r="N10" s="483">
        <f t="shared" si="2"/>
        <v>0.02291186267702075</v>
      </c>
      <c r="O10" s="444">
        <v>0.185</v>
      </c>
      <c r="P10" s="443">
        <v>0.008645860201186484</v>
      </c>
      <c r="Q10" s="443"/>
      <c r="R10" s="444"/>
      <c r="S10" s="443">
        <v>0.1663541397988135</v>
      </c>
      <c r="T10" s="487">
        <v>0.131</v>
      </c>
      <c r="U10" s="387">
        <v>1954</v>
      </c>
      <c r="V10" s="587">
        <f t="shared" si="3"/>
        <v>18666.106487412326</v>
      </c>
      <c r="W10" s="449">
        <v>0.013000000000000001</v>
      </c>
      <c r="X10" s="384">
        <v>0.58</v>
      </c>
      <c r="Y10" s="448">
        <f t="shared" si="4"/>
        <v>0.175</v>
      </c>
      <c r="Z10" s="448">
        <f t="shared" si="0"/>
        <v>0.010000000000000009</v>
      </c>
      <c r="AA10" s="448">
        <v>0.188</v>
      </c>
      <c r="AB10" s="626">
        <f t="shared" si="1"/>
        <v>-0.0030000000000000027</v>
      </c>
      <c r="AC10" s="449">
        <f t="shared" si="5"/>
        <v>0.008645860201186484</v>
      </c>
      <c r="AD10" s="449">
        <f t="shared" si="6"/>
        <v>0.008645860201186484</v>
      </c>
      <c r="AE10" s="449">
        <f t="shared" si="7"/>
        <v>0.035354139798813494</v>
      </c>
      <c r="AF10" s="450">
        <f t="shared" si="8"/>
        <v>0</v>
      </c>
      <c r="AG10" s="183">
        <v>1954</v>
      </c>
      <c r="AH10" s="241"/>
      <c r="AI10" s="242" t="s">
        <v>33</v>
      </c>
      <c r="AJ10" s="464">
        <f>(IF($L$2=2,'Alternative Simulation'!D6,(IF($L$2=1,'Baseline Simulation'!D6,"????"))))</f>
        <v>1000000</v>
      </c>
      <c r="AK10" s="468">
        <f>(IF($L$2=2,'Alternative Simulation'!E6,(IF($L$2=1,'Baseline Simulation'!E6,"????"))))</f>
        <v>10</v>
      </c>
      <c r="AL10" s="462">
        <f>(IF($L$2=2,'Alternative Simulation'!F6,(IF($L$2=1,'Baseline Simulation'!F6,"????"))))</f>
        <v>1</v>
      </c>
      <c r="AM10" s="462">
        <f>(IF($L$2=2,'Alternative Simulation'!G6,(IF($L$2=1,'Baseline Simulation'!G6,"????"))))</f>
        <v>1</v>
      </c>
      <c r="AN10" s="462">
        <f>(IF($L$2=2,'Alternative Simulation'!H6,(IF($L$2=1,'Baseline Simulation'!H6,"????"))))</f>
        <v>10</v>
      </c>
      <c r="AO10" s="462">
        <f>(IF($L$2=2,'Alternative Simulation'!I6,(IF($L$2=1,'Baseline Simulation'!I6,"????"))))</f>
        <v>1</v>
      </c>
      <c r="AP10" s="462">
        <f>(IF($L$2=2,'Alternative Simulation'!J6,(IF($L$2=1,'Baseline Simulation'!J6,"????"))))</f>
        <v>1</v>
      </c>
      <c r="AQ10" s="462">
        <f>(IF($L$2=2,'Alternative Simulation'!K6,(IF($L$2=1,'Baseline Simulation'!K6,"????"))))</f>
        <v>1</v>
      </c>
      <c r="AR10" s="469">
        <f>(IF($L$2=2,'Alternative Simulation'!L6,(IF($L$2=1,'Baseline Simulation'!L6,"????"))))</f>
        <v>1</v>
      </c>
      <c r="AS10" s="241"/>
      <c r="AT10" s="241"/>
      <c r="AU10" s="438"/>
      <c r="AV10" s="46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row>
    <row r="11" spans="2:72" s="47" customFormat="1" ht="15" customHeight="1" thickBot="1">
      <c r="B11" s="152">
        <v>1955</v>
      </c>
      <c r="C11" s="567">
        <v>2796.5267537682157</v>
      </c>
      <c r="D11" s="551">
        <v>406.975</v>
      </c>
      <c r="E11" s="484">
        <v>0.14552873468906255</v>
      </c>
      <c r="F11" s="535">
        <v>0.165</v>
      </c>
      <c r="G11" s="550">
        <v>0.012</v>
      </c>
      <c r="H11" s="550">
        <v>0.161</v>
      </c>
      <c r="I11" s="535">
        <v>0.17300000000000001</v>
      </c>
      <c r="J11" s="697">
        <v>-0.008000000000000007</v>
      </c>
      <c r="K11" s="622">
        <v>0.56</v>
      </c>
      <c r="L11" s="486">
        <v>2796.5267537682157</v>
      </c>
      <c r="M11" s="482">
        <v>0.14552873468906255</v>
      </c>
      <c r="N11" s="483">
        <f t="shared" si="2"/>
        <v>0.021639937442382455</v>
      </c>
      <c r="O11" s="444">
        <v>0.165</v>
      </c>
      <c r="P11" s="443">
        <v>0.010877818047791633</v>
      </c>
      <c r="Q11" s="443"/>
      <c r="R11" s="444"/>
      <c r="S11" s="443">
        <v>0.15012218195220836</v>
      </c>
      <c r="T11" s="487">
        <v>0.10800000000000001</v>
      </c>
      <c r="U11" s="387">
        <v>1955</v>
      </c>
      <c r="V11" s="587">
        <f t="shared" si="3"/>
        <v>19216.320129102263</v>
      </c>
      <c r="W11" s="449">
        <v>0.012</v>
      </c>
      <c r="X11" s="384">
        <v>0.56</v>
      </c>
      <c r="Y11" s="448">
        <f t="shared" si="4"/>
        <v>0.161</v>
      </c>
      <c r="Z11" s="448">
        <f t="shared" si="0"/>
        <v>0.0040000000000000036</v>
      </c>
      <c r="AA11" s="448">
        <v>0.17300000000000001</v>
      </c>
      <c r="AB11" s="626">
        <f t="shared" si="1"/>
        <v>-0.008000000000000007</v>
      </c>
      <c r="AC11" s="449">
        <f t="shared" si="5"/>
        <v>0.010877818047791633</v>
      </c>
      <c r="AD11" s="449">
        <f t="shared" si="6"/>
        <v>0.010877818047791633</v>
      </c>
      <c r="AE11" s="449">
        <f t="shared" si="7"/>
        <v>0.04212218195220835</v>
      </c>
      <c r="AF11" s="450">
        <f t="shared" si="8"/>
        <v>0</v>
      </c>
      <c r="AG11" s="183">
        <v>1955</v>
      </c>
      <c r="AH11" s="241"/>
      <c r="AI11" s="467" t="s">
        <v>34</v>
      </c>
      <c r="AJ11" s="465">
        <f>(IF($L$2=2,'Alternative Simulation'!D7,(IF($L$2=1,'Baseline Simulation'!D7,"????"))))</f>
        <v>0</v>
      </c>
      <c r="AK11" s="470">
        <f>(IF($L$2=2,'Alternative Simulation'!E7,(IF($L$2=1,'Baseline Simulation'!E7,"????"))))</f>
        <v>-10</v>
      </c>
      <c r="AL11" s="470">
        <f>(IF($L$2=2,'Alternative Simulation'!F7,(IF($L$2=1,'Baseline Simulation'!F7,"????"))))</f>
        <v>-1</v>
      </c>
      <c r="AM11" s="470">
        <f>(IF($L$2=2,'Alternative Simulation'!G7,(IF($L$2=1,'Baseline Simulation'!G7,"????"))))</f>
        <v>-1</v>
      </c>
      <c r="AN11" s="470">
        <f>(IF($L$2=2,'Alternative Simulation'!H7,(IF($L$2=1,'Baseline Simulation'!H7,"????"))))</f>
        <v>-10</v>
      </c>
      <c r="AO11" s="470">
        <f>(IF($L$2=2,'Alternative Simulation'!I7,(IF($L$2=1,'Baseline Simulation'!I7,"????"))))</f>
        <v>-10</v>
      </c>
      <c r="AP11" s="470">
        <f>(IF($L$2=2,'Alternative Simulation'!J7,(IF($L$2=1,'Baseline Simulation'!J7,"????"))))</f>
        <v>-10</v>
      </c>
      <c r="AQ11" s="470">
        <f>(IF($L$2=2,'Alternative Simulation'!K7,(IF($L$2=1,'Baseline Simulation'!K7,"????"))))</f>
        <v>-1</v>
      </c>
      <c r="AR11" s="471">
        <f>(IF($L$2=2,'Alternative Simulation'!L7,(IF($L$2=1,'Baseline Simulation'!L7,"????"))))</f>
        <v>-1</v>
      </c>
      <c r="AS11" s="241"/>
      <c r="AT11" s="241"/>
      <c r="AU11" s="438"/>
      <c r="AV11" s="46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row>
    <row r="12" spans="2:72" s="47" customFormat="1" ht="15" customHeight="1" thickBot="1">
      <c r="B12" s="152">
        <v>1956</v>
      </c>
      <c r="C12" s="567">
        <v>2936.0924805733985</v>
      </c>
      <c r="D12" s="551">
        <v>439</v>
      </c>
      <c r="E12" s="484">
        <v>0.1495184511062357</v>
      </c>
      <c r="F12" s="535">
        <v>0.175</v>
      </c>
      <c r="G12" s="550">
        <v>0.012</v>
      </c>
      <c r="H12" s="550">
        <v>0.153</v>
      </c>
      <c r="I12" s="535">
        <v>0.165</v>
      </c>
      <c r="J12" s="697">
        <v>0.009999999999999981</v>
      </c>
      <c r="K12" s="622">
        <v>0.51</v>
      </c>
      <c r="L12" s="486">
        <v>2936.0924805733985</v>
      </c>
      <c r="M12" s="482">
        <v>0.1495184511062357</v>
      </c>
      <c r="N12" s="483">
        <f t="shared" si="2"/>
        <v>0.022635185941091793</v>
      </c>
      <c r="O12" s="444">
        <v>0.175</v>
      </c>
      <c r="P12" s="443">
        <v>0.012478359908883825</v>
      </c>
      <c r="Q12" s="443"/>
      <c r="R12" s="444"/>
      <c r="S12" s="443">
        <v>0.14052164009111617</v>
      </c>
      <c r="T12" s="487">
        <v>0.1</v>
      </c>
      <c r="U12" s="387">
        <v>1956</v>
      </c>
      <c r="V12" s="587">
        <f t="shared" si="3"/>
        <v>19636.99101248212</v>
      </c>
      <c r="W12" s="449">
        <v>0.012</v>
      </c>
      <c r="X12" s="384">
        <v>0.51</v>
      </c>
      <c r="Y12" s="448">
        <f t="shared" si="4"/>
        <v>0.153</v>
      </c>
      <c r="Z12" s="448">
        <f t="shared" si="0"/>
        <v>0.021999999999999992</v>
      </c>
      <c r="AA12" s="448">
        <v>0.165</v>
      </c>
      <c r="AB12" s="626">
        <f t="shared" si="1"/>
        <v>0.009999999999999981</v>
      </c>
      <c r="AC12" s="449">
        <f t="shared" si="5"/>
        <v>0.012478359908883825</v>
      </c>
      <c r="AD12" s="449">
        <f t="shared" si="6"/>
        <v>0.012478359908883825</v>
      </c>
      <c r="AE12" s="449">
        <f t="shared" si="7"/>
        <v>0.04052164009111617</v>
      </c>
      <c r="AF12" s="450">
        <f t="shared" si="8"/>
        <v>0</v>
      </c>
      <c r="AG12" s="183">
        <v>1956</v>
      </c>
      <c r="AH12" s="241"/>
      <c r="AI12" s="814" t="s">
        <v>112</v>
      </c>
      <c r="AJ12" s="815"/>
      <c r="AK12" s="815"/>
      <c r="AL12" s="815"/>
      <c r="AM12" s="815"/>
      <c r="AN12" s="815"/>
      <c r="AO12" s="815"/>
      <c r="AP12" s="816"/>
      <c r="AQ12" s="241"/>
      <c r="AS12" s="438"/>
      <c r="AT12" s="46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row>
    <row r="13" spans="2:72" s="47" customFormat="1" ht="15" customHeight="1" thickBot="1">
      <c r="B13" s="152">
        <v>1957</v>
      </c>
      <c r="C13" s="567">
        <v>2994.6968568527304</v>
      </c>
      <c r="D13" s="551">
        <v>464.175</v>
      </c>
      <c r="E13" s="484">
        <v>0.15499899395086808</v>
      </c>
      <c r="F13" s="535">
        <v>0.177</v>
      </c>
      <c r="G13" s="550">
        <v>0.012</v>
      </c>
      <c r="H13" s="550">
        <v>0.158</v>
      </c>
      <c r="I13" s="535">
        <v>0.17</v>
      </c>
      <c r="J13" s="697">
        <v>0.0069999999999999785</v>
      </c>
      <c r="K13" s="622">
        <v>0.47</v>
      </c>
      <c r="L13" s="486">
        <v>2994.6968568527304</v>
      </c>
      <c r="M13" s="482">
        <v>0.15499899395086808</v>
      </c>
      <c r="N13" s="483">
        <f t="shared" si="2"/>
        <v>0.024398196383667452</v>
      </c>
      <c r="O13" s="444">
        <v>0.177</v>
      </c>
      <c r="P13" s="443">
        <v>0.014350191199439866</v>
      </c>
      <c r="Q13" s="443"/>
      <c r="R13" s="444"/>
      <c r="S13" s="443">
        <v>0.14364980880056014</v>
      </c>
      <c r="T13" s="487">
        <v>0.10099999999999999</v>
      </c>
      <c r="U13" s="387">
        <v>1957</v>
      </c>
      <c r="V13" s="587">
        <f t="shared" si="3"/>
        <v>19320.750286946997</v>
      </c>
      <c r="W13" s="449">
        <v>0.012</v>
      </c>
      <c r="X13" s="384">
        <v>0.47</v>
      </c>
      <c r="Y13" s="448">
        <f t="shared" si="4"/>
        <v>0.158</v>
      </c>
      <c r="Z13" s="448">
        <f t="shared" si="0"/>
        <v>0.01899999999999999</v>
      </c>
      <c r="AA13" s="448">
        <v>0.17</v>
      </c>
      <c r="AB13" s="626">
        <f t="shared" si="1"/>
        <v>0.0069999999999999785</v>
      </c>
      <c r="AC13" s="449">
        <f t="shared" si="5"/>
        <v>0.014350191199439866</v>
      </c>
      <c r="AD13" s="449">
        <f t="shared" si="6"/>
        <v>0.014350191199439866</v>
      </c>
      <c r="AE13" s="449">
        <f t="shared" si="7"/>
        <v>0.04264980880056014</v>
      </c>
      <c r="AF13" s="450">
        <f t="shared" si="8"/>
        <v>0</v>
      </c>
      <c r="AG13" s="183">
        <v>1957</v>
      </c>
      <c r="AH13" s="241"/>
      <c r="AI13" s="739" t="s">
        <v>104</v>
      </c>
      <c r="AJ13" s="740">
        <f>B69</f>
        <v>2013</v>
      </c>
      <c r="AK13" s="741">
        <f>B94</f>
        <v>2038</v>
      </c>
      <c r="AL13" s="742" t="s">
        <v>44</v>
      </c>
      <c r="AM13" s="743" t="s">
        <v>76</v>
      </c>
      <c r="AN13" s="243">
        <f>B150</f>
        <v>2049</v>
      </c>
      <c r="AO13" s="244" t="s">
        <v>44</v>
      </c>
      <c r="AP13" s="245" t="s">
        <v>76</v>
      </c>
      <c r="AQ13" s="241"/>
      <c r="AS13" s="438"/>
      <c r="AT13" s="46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row>
    <row r="14" spans="2:72" s="47" customFormat="1" ht="15" customHeight="1">
      <c r="B14" s="152">
        <v>1958</v>
      </c>
      <c r="C14" s="567">
        <v>2983.1876452583697</v>
      </c>
      <c r="D14" s="551">
        <v>474.3</v>
      </c>
      <c r="E14" s="484">
        <v>0.15899100438883776</v>
      </c>
      <c r="F14" s="535">
        <v>0.17300000000000001</v>
      </c>
      <c r="G14" s="550">
        <v>0.012</v>
      </c>
      <c r="H14" s="550">
        <v>0.16699999999999998</v>
      </c>
      <c r="I14" s="535">
        <v>0.179</v>
      </c>
      <c r="J14" s="697">
        <v>-0.005999999999999978</v>
      </c>
      <c r="K14" s="622">
        <v>0.48</v>
      </c>
      <c r="L14" s="486">
        <v>2983.1876452583697</v>
      </c>
      <c r="M14" s="482">
        <v>0.15899100438883776</v>
      </c>
      <c r="N14" s="483">
        <f t="shared" si="2"/>
        <v>0.025919785559269378</v>
      </c>
      <c r="O14" s="444">
        <v>0.17300000000000001</v>
      </c>
      <c r="P14" s="443">
        <v>0.017328694918827745</v>
      </c>
      <c r="Q14" s="443"/>
      <c r="R14" s="444"/>
      <c r="S14" s="443">
        <v>0.14967130508117224</v>
      </c>
      <c r="T14" s="487">
        <v>0.102</v>
      </c>
      <c r="U14" s="387">
        <v>1958</v>
      </c>
      <c r="V14" s="587">
        <f t="shared" si="3"/>
        <v>18763.248000890104</v>
      </c>
      <c r="W14" s="449">
        <v>0.012</v>
      </c>
      <c r="X14" s="384">
        <v>0.48</v>
      </c>
      <c r="Y14" s="448">
        <f t="shared" si="4"/>
        <v>0.16699999999999998</v>
      </c>
      <c r="Z14" s="448">
        <f t="shared" si="0"/>
        <v>0.006000000000000033</v>
      </c>
      <c r="AA14" s="448">
        <v>0.179</v>
      </c>
      <c r="AB14" s="626">
        <f t="shared" si="1"/>
        <v>-0.005999999999999978</v>
      </c>
      <c r="AC14" s="449">
        <f t="shared" si="5"/>
        <v>0.017328694918827745</v>
      </c>
      <c r="AD14" s="449">
        <f t="shared" si="6"/>
        <v>0.017328694918827745</v>
      </c>
      <c r="AE14" s="449">
        <f t="shared" si="7"/>
        <v>0.04767130508117225</v>
      </c>
      <c r="AF14" s="450">
        <f t="shared" si="8"/>
        <v>0</v>
      </c>
      <c r="AG14" s="183">
        <v>1958</v>
      </c>
      <c r="AH14" s="241"/>
      <c r="AI14" s="744" t="str">
        <f>K4</f>
        <v>Debt to GDP Ratio</v>
      </c>
      <c r="AJ14" s="745">
        <f>K69</f>
        <v>0.73</v>
      </c>
      <c r="AK14" s="746">
        <f>K94</f>
        <v>1.58</v>
      </c>
      <c r="AL14" s="747">
        <f>AK14-AJ14</f>
        <v>0.8500000000000001</v>
      </c>
      <c r="AM14" s="748">
        <f aca="true" t="shared" si="9" ref="AM14:AM20">AL14/AJ14</f>
        <v>1.1643835616438358</v>
      </c>
      <c r="AN14" s="725">
        <f>K150</f>
        <v>2.49</v>
      </c>
      <c r="AO14" s="726">
        <f>AN14-AJ14</f>
        <v>1.7600000000000002</v>
      </c>
      <c r="AP14" s="727">
        <f>AO14/AJ14</f>
        <v>2.4109589041095894</v>
      </c>
      <c r="AQ14" s="241"/>
      <c r="AS14" s="438"/>
      <c r="AT14" s="46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row>
    <row r="15" spans="2:72" s="47" customFormat="1" ht="15" customHeight="1">
      <c r="B15" s="152">
        <v>1959</v>
      </c>
      <c r="C15" s="567">
        <v>3119.948828548603</v>
      </c>
      <c r="D15" s="551">
        <v>505.59999999999997</v>
      </c>
      <c r="E15" s="484">
        <v>0.16205393991516345</v>
      </c>
      <c r="F15" s="535">
        <v>0.162</v>
      </c>
      <c r="G15" s="550">
        <v>0.012</v>
      </c>
      <c r="H15" s="550">
        <v>0.176</v>
      </c>
      <c r="I15" s="535">
        <v>0.188</v>
      </c>
      <c r="J15" s="697">
        <v>-0.025999999999999995</v>
      </c>
      <c r="K15" s="622">
        <v>0.46</v>
      </c>
      <c r="L15" s="486">
        <v>3119.948828548603</v>
      </c>
      <c r="M15" s="482">
        <v>0.16205393991516345</v>
      </c>
      <c r="N15" s="483">
        <f t="shared" si="2"/>
        <v>0.02707063207641457</v>
      </c>
      <c r="O15" s="444">
        <v>0.162</v>
      </c>
      <c r="P15" s="443">
        <v>0.019258306962025316</v>
      </c>
      <c r="Q15" s="443"/>
      <c r="R15" s="444"/>
      <c r="S15" s="443">
        <v>0.15674169303797467</v>
      </c>
      <c r="T15" s="487">
        <v>0.1</v>
      </c>
      <c r="U15" s="387">
        <v>1959</v>
      </c>
      <c r="V15" s="587">
        <f t="shared" si="3"/>
        <v>19252.533015747234</v>
      </c>
      <c r="W15" s="449">
        <v>0.012</v>
      </c>
      <c r="X15" s="384">
        <v>0.46</v>
      </c>
      <c r="Y15" s="448">
        <f t="shared" si="4"/>
        <v>0.176</v>
      </c>
      <c r="Z15" s="448">
        <f t="shared" si="0"/>
        <v>-0.013999999999999985</v>
      </c>
      <c r="AA15" s="448">
        <v>0.188</v>
      </c>
      <c r="AB15" s="626">
        <f t="shared" si="1"/>
        <v>-0.025999999999999995</v>
      </c>
      <c r="AC15" s="449">
        <f t="shared" si="5"/>
        <v>0.019258306962025316</v>
      </c>
      <c r="AD15" s="449">
        <f t="shared" si="6"/>
        <v>0.019258306962025316</v>
      </c>
      <c r="AE15" s="449">
        <f t="shared" si="7"/>
        <v>0.05674169303797466</v>
      </c>
      <c r="AF15" s="450">
        <f t="shared" si="8"/>
        <v>0</v>
      </c>
      <c r="AG15" s="183">
        <v>1959</v>
      </c>
      <c r="AH15" s="241"/>
      <c r="AI15" s="749" t="str">
        <f>F4</f>
        <v>Revenues</v>
      </c>
      <c r="AJ15" s="750">
        <f>F69</f>
        <v>0.17</v>
      </c>
      <c r="AK15" s="729">
        <f>F94</f>
        <v>0.18100000000000002</v>
      </c>
      <c r="AL15" s="729">
        <f aca="true" t="shared" si="10" ref="AL15:AL38">AK15-AJ15</f>
        <v>0.01100000000000001</v>
      </c>
      <c r="AM15" s="730">
        <f t="shared" si="9"/>
        <v>0.06470588235294122</v>
      </c>
      <c r="AN15" s="728">
        <f>F150</f>
        <v>0.18100000000000002</v>
      </c>
      <c r="AO15" s="729">
        <f aca="true" t="shared" si="11" ref="AO15:AO20">AN15-AJ15</f>
        <v>0.01100000000000001</v>
      </c>
      <c r="AP15" s="730">
        <f aca="true" t="shared" si="12" ref="AP15:AP20">AO15/AJ15</f>
        <v>0.06470588235294122</v>
      </c>
      <c r="AQ15" s="241"/>
      <c r="AS15" s="438"/>
      <c r="AT15" s="46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row>
    <row r="16" spans="2:72" s="47" customFormat="1" ht="15" customHeight="1">
      <c r="B16" s="152">
        <v>1960</v>
      </c>
      <c r="C16" s="567">
        <v>3259.8849667614204</v>
      </c>
      <c r="D16" s="551">
        <v>535.125</v>
      </c>
      <c r="E16" s="484">
        <v>0.16415456540837012</v>
      </c>
      <c r="F16" s="535">
        <v>0.17800000000000002</v>
      </c>
      <c r="G16" s="550">
        <v>0.013000000000000001</v>
      </c>
      <c r="H16" s="550">
        <v>0.165</v>
      </c>
      <c r="I16" s="535">
        <v>0.17800000000000002</v>
      </c>
      <c r="J16" s="697">
        <v>0</v>
      </c>
      <c r="K16" s="622">
        <v>0.44</v>
      </c>
      <c r="L16" s="486">
        <v>3259.8849667614204</v>
      </c>
      <c r="M16" s="482">
        <v>0.16415456540837012</v>
      </c>
      <c r="N16" s="483">
        <f t="shared" si="2"/>
        <v>0.029470442316108927</v>
      </c>
      <c r="O16" s="444">
        <v>0.17800000000000002</v>
      </c>
      <c r="P16" s="443">
        <v>0.021680915673907966</v>
      </c>
      <c r="Q16" s="443"/>
      <c r="R16" s="444"/>
      <c r="S16" s="443">
        <v>0.14331908432609203</v>
      </c>
      <c r="T16" s="487">
        <v>0.09300000000000001</v>
      </c>
      <c r="U16" s="387">
        <v>1960</v>
      </c>
      <c r="V16" s="587">
        <f t="shared" si="3"/>
        <v>19858.631154435145</v>
      </c>
      <c r="W16" s="449">
        <v>0.013000000000000001</v>
      </c>
      <c r="X16" s="384">
        <v>0.44</v>
      </c>
      <c r="Y16" s="448">
        <f t="shared" si="4"/>
        <v>0.16499999999999998</v>
      </c>
      <c r="Z16" s="448">
        <f t="shared" si="0"/>
        <v>0.01300000000000004</v>
      </c>
      <c r="AA16" s="448">
        <v>0.17800000000000002</v>
      </c>
      <c r="AB16" s="626">
        <f t="shared" si="1"/>
        <v>0</v>
      </c>
      <c r="AC16" s="449">
        <f t="shared" si="5"/>
        <v>0.021680915673907966</v>
      </c>
      <c r="AD16" s="449">
        <f t="shared" si="6"/>
        <v>0.021680915673907966</v>
      </c>
      <c r="AE16" s="449">
        <f t="shared" si="7"/>
        <v>0.050319084326092015</v>
      </c>
      <c r="AF16" s="450">
        <f t="shared" si="8"/>
        <v>0</v>
      </c>
      <c r="AG16" s="183">
        <v>1960</v>
      </c>
      <c r="AH16" s="241"/>
      <c r="AI16" s="749" t="str">
        <f>I4</f>
        <v>Total Spending</v>
      </c>
      <c r="AJ16" s="750">
        <f>I69</f>
        <v>0.20900000000000002</v>
      </c>
      <c r="AK16" s="729">
        <f>I94</f>
        <v>0.317</v>
      </c>
      <c r="AL16" s="729">
        <f t="shared" si="10"/>
        <v>0.10799999999999998</v>
      </c>
      <c r="AM16" s="730">
        <f t="shared" si="9"/>
        <v>0.5167464114832535</v>
      </c>
      <c r="AN16" s="728">
        <f>I150</f>
        <v>0.375</v>
      </c>
      <c r="AO16" s="729">
        <f t="shared" si="11"/>
        <v>0.16599999999999998</v>
      </c>
      <c r="AP16" s="730">
        <f t="shared" si="12"/>
        <v>0.7942583732057414</v>
      </c>
      <c r="AQ16" s="241"/>
      <c r="AS16" s="438"/>
      <c r="AT16" s="46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row>
    <row r="17" spans="2:72" s="47" customFormat="1" ht="15" customHeight="1">
      <c r="B17" s="152">
        <v>1961</v>
      </c>
      <c r="C17" s="567">
        <v>3294.2009378829976</v>
      </c>
      <c r="D17" s="551">
        <v>547.6</v>
      </c>
      <c r="E17" s="484">
        <v>0.16623151116941656</v>
      </c>
      <c r="F17" s="535">
        <v>0.17800000000000002</v>
      </c>
      <c r="G17" s="550">
        <v>0.013000000000000001</v>
      </c>
      <c r="H17" s="550">
        <v>0.17099999999999999</v>
      </c>
      <c r="I17" s="535">
        <v>0.184</v>
      </c>
      <c r="J17" s="697">
        <v>-0.005999999999999978</v>
      </c>
      <c r="K17" s="622">
        <v>0.44</v>
      </c>
      <c r="L17" s="486">
        <v>3294.2009378829976</v>
      </c>
      <c r="M17" s="482">
        <v>0.16623151116941656</v>
      </c>
      <c r="N17" s="483">
        <f t="shared" si="2"/>
        <v>0.02999010833646485</v>
      </c>
      <c r="O17" s="444">
        <v>0.17800000000000002</v>
      </c>
      <c r="P17" s="443">
        <v>0.022779401022644266</v>
      </c>
      <c r="Q17" s="443"/>
      <c r="R17" s="444">
        <v>4.200146092037984E-05</v>
      </c>
      <c r="S17" s="443">
        <v>0.14817859751643533</v>
      </c>
      <c r="T17" s="487">
        <v>0.094</v>
      </c>
      <c r="U17" s="387">
        <v>1961</v>
      </c>
      <c r="V17" s="587">
        <f t="shared" si="3"/>
        <v>19816.9463461454</v>
      </c>
      <c r="W17" s="449">
        <v>0.013000000000000001</v>
      </c>
      <c r="X17" s="384">
        <v>0.44</v>
      </c>
      <c r="Y17" s="448">
        <f t="shared" si="4"/>
        <v>0.17099999999999999</v>
      </c>
      <c r="Z17" s="448">
        <f t="shared" si="0"/>
        <v>0.007000000000000034</v>
      </c>
      <c r="AA17" s="448">
        <v>0.184</v>
      </c>
      <c r="AB17" s="626">
        <f t="shared" si="1"/>
        <v>-0.005999999999999978</v>
      </c>
      <c r="AC17" s="449">
        <f t="shared" si="5"/>
        <v>0.022779401022644266</v>
      </c>
      <c r="AD17" s="449">
        <f t="shared" si="6"/>
        <v>0.022821402483564648</v>
      </c>
      <c r="AE17" s="449">
        <f t="shared" si="7"/>
        <v>0.054178597516435334</v>
      </c>
      <c r="AF17" s="450">
        <f t="shared" si="8"/>
        <v>4.200146092037984E-05</v>
      </c>
      <c r="AG17" s="183">
        <v>1961</v>
      </c>
      <c r="AH17" s="241"/>
      <c r="AI17" s="749" t="str">
        <f>J4</f>
        <v>Revenues Minus Total Spending</v>
      </c>
      <c r="AJ17" s="750">
        <f>J69</f>
        <v>-0.03900000000000001</v>
      </c>
      <c r="AK17" s="729">
        <f>J94</f>
        <v>-0.13599999999999998</v>
      </c>
      <c r="AL17" s="729">
        <f t="shared" si="10"/>
        <v>-0.09699999999999998</v>
      </c>
      <c r="AM17" s="730">
        <f t="shared" si="9"/>
        <v>2.487179487179486</v>
      </c>
      <c r="AN17" s="728">
        <f>J150</f>
        <v>-0.19399999999999998</v>
      </c>
      <c r="AO17" s="729">
        <f t="shared" si="11"/>
        <v>-0.15499999999999997</v>
      </c>
      <c r="AP17" s="730">
        <f t="shared" si="12"/>
        <v>3.974358974358973</v>
      </c>
      <c r="AQ17" s="241"/>
      <c r="AS17" s="438"/>
      <c r="AT17" s="46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row>
    <row r="18" spans="2:72" s="47" customFormat="1" ht="15" customHeight="1">
      <c r="B18" s="152">
        <v>1962</v>
      </c>
      <c r="C18" s="567">
        <v>3489.090254214177</v>
      </c>
      <c r="D18" s="551">
        <v>586.9000000000001</v>
      </c>
      <c r="E18" s="484">
        <v>0.16821003678283564</v>
      </c>
      <c r="F18" s="535">
        <v>0.17600000000000002</v>
      </c>
      <c r="G18" s="550">
        <v>0.012</v>
      </c>
      <c r="H18" s="550">
        <v>0.176</v>
      </c>
      <c r="I18" s="535">
        <v>0.188</v>
      </c>
      <c r="J18" s="697">
        <v>-0.011999999999999983</v>
      </c>
      <c r="K18" s="622">
        <v>0.42</v>
      </c>
      <c r="L18" s="486">
        <v>3489.090254214177</v>
      </c>
      <c r="M18" s="482">
        <v>0.16821003678283564</v>
      </c>
      <c r="N18" s="483">
        <f t="shared" si="2"/>
        <v>0.02923002855435288</v>
      </c>
      <c r="O18" s="444">
        <v>0.17600000000000002</v>
      </c>
      <c r="P18" s="443">
        <v>0.02447606065769296</v>
      </c>
      <c r="Q18" s="443"/>
      <c r="R18" s="444">
        <v>0.0001754983813256091</v>
      </c>
      <c r="S18" s="443">
        <v>0.15134844096098143</v>
      </c>
      <c r="T18" s="487">
        <v>0.092</v>
      </c>
      <c r="U18" s="387">
        <v>1962</v>
      </c>
      <c r="V18" s="587">
        <f t="shared" si="3"/>
        <v>20742.461751665272</v>
      </c>
      <c r="W18" s="449">
        <v>0.012</v>
      </c>
      <c r="X18" s="384">
        <v>0.42</v>
      </c>
      <c r="Y18" s="448">
        <f t="shared" si="4"/>
        <v>0.176</v>
      </c>
      <c r="Z18" s="448">
        <f t="shared" si="0"/>
        <v>0</v>
      </c>
      <c r="AA18" s="448">
        <v>0.188</v>
      </c>
      <c r="AB18" s="626">
        <f t="shared" si="1"/>
        <v>-0.011999999999999983</v>
      </c>
      <c r="AC18" s="449">
        <f t="shared" si="5"/>
        <v>0.02447606065769296</v>
      </c>
      <c r="AD18" s="449">
        <f t="shared" si="6"/>
        <v>0.02465155903901857</v>
      </c>
      <c r="AE18" s="449">
        <f t="shared" si="7"/>
        <v>0.059348440960981436</v>
      </c>
      <c r="AF18" s="450">
        <f t="shared" si="8"/>
        <v>0.0001754983813256091</v>
      </c>
      <c r="AG18" s="183">
        <v>1962</v>
      </c>
      <c r="AH18" s="241"/>
      <c r="AI18" s="749" t="str">
        <f>G4</f>
        <v>Net Interest</v>
      </c>
      <c r="AJ18" s="750">
        <f>G69</f>
        <v>0.013000000000000001</v>
      </c>
      <c r="AK18" s="729">
        <f>G94</f>
        <v>0.075</v>
      </c>
      <c r="AL18" s="729">
        <f>AK18-AJ18</f>
        <v>0.062</v>
      </c>
      <c r="AM18" s="730">
        <f t="shared" si="9"/>
        <v>4.769230769230769</v>
      </c>
      <c r="AN18" s="728">
        <f>G150</f>
        <v>0.12</v>
      </c>
      <c r="AO18" s="729">
        <f>AN18-AJ18</f>
        <v>0.107</v>
      </c>
      <c r="AP18" s="730">
        <f>AO18/AJ18</f>
        <v>8.23076923076923</v>
      </c>
      <c r="AQ18" s="241"/>
      <c r="AS18" s="438"/>
      <c r="AT18" s="46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row>
    <row r="19" spans="2:72" s="47" customFormat="1" ht="15" customHeight="1">
      <c r="B19" s="152">
        <v>1963</v>
      </c>
      <c r="C19" s="567">
        <v>3642.4670349325925</v>
      </c>
      <c r="D19" s="551">
        <v>619.3</v>
      </c>
      <c r="E19" s="484">
        <v>0.17002212897486407</v>
      </c>
      <c r="F19" s="535">
        <v>0.17800000000000002</v>
      </c>
      <c r="G19" s="550">
        <v>0.013000000000000001</v>
      </c>
      <c r="H19" s="550">
        <v>0.17300000000000001</v>
      </c>
      <c r="I19" s="535">
        <v>0.18600000000000003</v>
      </c>
      <c r="J19" s="697">
        <v>-0.008000000000000007</v>
      </c>
      <c r="K19" s="622">
        <v>0.41</v>
      </c>
      <c r="L19" s="486">
        <v>3642.4670349325925</v>
      </c>
      <c r="M19" s="482">
        <v>0.17002212897486407</v>
      </c>
      <c r="N19" s="483">
        <f t="shared" si="2"/>
        <v>0.03245725343559921</v>
      </c>
      <c r="O19" s="444">
        <v>0.17800000000000002</v>
      </c>
      <c r="P19" s="443">
        <v>0.02549329888583885</v>
      </c>
      <c r="Q19" s="443"/>
      <c r="R19" s="444">
        <v>0.000253512029710964</v>
      </c>
      <c r="S19" s="443">
        <v>0.1472531890844502</v>
      </c>
      <c r="T19" s="487">
        <v>0.08900000000000001</v>
      </c>
      <c r="U19" s="387">
        <v>1963</v>
      </c>
      <c r="V19" s="587">
        <f t="shared" si="3"/>
        <v>21423.487971210452</v>
      </c>
      <c r="W19" s="449">
        <v>0.013000000000000001</v>
      </c>
      <c r="X19" s="384">
        <v>0.41</v>
      </c>
      <c r="Y19" s="448">
        <f t="shared" si="4"/>
        <v>0.17300000000000001</v>
      </c>
      <c r="Z19" s="448">
        <f t="shared" si="0"/>
        <v>0.0050000000000000044</v>
      </c>
      <c r="AA19" s="448">
        <v>0.18600000000000003</v>
      </c>
      <c r="AB19" s="626">
        <f t="shared" si="1"/>
        <v>-0.008000000000000007</v>
      </c>
      <c r="AC19" s="449">
        <f t="shared" si="5"/>
        <v>0.02549329888583885</v>
      </c>
      <c r="AD19" s="449">
        <f t="shared" si="6"/>
        <v>0.025746810915549815</v>
      </c>
      <c r="AE19" s="449">
        <f t="shared" si="7"/>
        <v>0.058253189084450194</v>
      </c>
      <c r="AF19" s="450">
        <f t="shared" si="8"/>
        <v>0.000253512029710964</v>
      </c>
      <c r="AG19" s="183">
        <v>1963</v>
      </c>
      <c r="AH19" s="241"/>
      <c r="AI19" s="749" t="s">
        <v>102</v>
      </c>
      <c r="AJ19" s="750">
        <f>H69</f>
        <v>0.196</v>
      </c>
      <c r="AK19" s="751">
        <f>H94</f>
        <v>0.242</v>
      </c>
      <c r="AL19" s="729">
        <f>AK19-AJ19</f>
        <v>0.045999999999999985</v>
      </c>
      <c r="AM19" s="730">
        <f t="shared" si="9"/>
        <v>0.23469387755102034</v>
      </c>
      <c r="AN19" s="731">
        <f>H150</f>
        <v>0.255</v>
      </c>
      <c r="AO19" s="729">
        <f>AN19-AJ19</f>
        <v>0.059</v>
      </c>
      <c r="AP19" s="730">
        <f>AO19/AJ19</f>
        <v>0.30102040816326525</v>
      </c>
      <c r="AQ19" s="241"/>
      <c r="AS19" s="438"/>
      <c r="AT19" s="46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row>
    <row r="20" spans="2:72" s="47" customFormat="1" ht="15" customHeight="1" thickBot="1">
      <c r="B20" s="152">
        <v>1964</v>
      </c>
      <c r="C20" s="567">
        <v>3846.9076739892075</v>
      </c>
      <c r="D20" s="551">
        <v>662.95</v>
      </c>
      <c r="E20" s="484">
        <v>0.17233322350898198</v>
      </c>
      <c r="F20" s="535">
        <v>0.17600000000000002</v>
      </c>
      <c r="G20" s="550">
        <v>0.013000000000000001</v>
      </c>
      <c r="H20" s="550">
        <v>0.172</v>
      </c>
      <c r="I20" s="535">
        <v>0.185</v>
      </c>
      <c r="J20" s="697">
        <v>-0.00899999999999998</v>
      </c>
      <c r="K20" s="622">
        <v>0.39</v>
      </c>
      <c r="L20" s="486">
        <v>3846.9076739892075</v>
      </c>
      <c r="M20" s="482">
        <v>0.17233322350898198</v>
      </c>
      <c r="N20" s="483">
        <f t="shared" si="2"/>
        <v>0.033765817044345524</v>
      </c>
      <c r="O20" s="444">
        <v>0.17600000000000002</v>
      </c>
      <c r="P20" s="443">
        <v>0.02506976393393167</v>
      </c>
      <c r="Q20" s="443"/>
      <c r="R20" s="444">
        <v>0.00031676597028433513</v>
      </c>
      <c r="S20" s="443">
        <v>0.146613470095784</v>
      </c>
      <c r="T20" s="487">
        <v>0.085</v>
      </c>
      <c r="U20" s="387">
        <v>1964</v>
      </c>
      <c r="V20" s="587">
        <f t="shared" si="3"/>
        <v>22322.49589289849</v>
      </c>
      <c r="W20" s="449">
        <v>0.013000000000000001</v>
      </c>
      <c r="X20" s="384">
        <v>0.39</v>
      </c>
      <c r="Y20" s="448">
        <f t="shared" si="4"/>
        <v>0.172</v>
      </c>
      <c r="Z20" s="448">
        <f t="shared" si="0"/>
        <v>0.004000000000000031</v>
      </c>
      <c r="AA20" s="448">
        <v>0.185</v>
      </c>
      <c r="AB20" s="626">
        <f t="shared" si="1"/>
        <v>-0.00899999999999998</v>
      </c>
      <c r="AC20" s="449">
        <f t="shared" si="5"/>
        <v>0.02506976393393167</v>
      </c>
      <c r="AD20" s="449">
        <f t="shared" si="6"/>
        <v>0.025386529904216006</v>
      </c>
      <c r="AE20" s="449">
        <f t="shared" si="7"/>
        <v>0.06161347009578398</v>
      </c>
      <c r="AF20" s="450">
        <f t="shared" si="8"/>
        <v>0.00031676597028433513</v>
      </c>
      <c r="AG20" s="183">
        <v>1964</v>
      </c>
      <c r="AH20" s="241"/>
      <c r="AI20" s="752" t="str">
        <f>D4</f>
        <v>Nominal GDP</v>
      </c>
      <c r="AJ20" s="753">
        <f>D69</f>
        <v>16600</v>
      </c>
      <c r="AK20" s="754">
        <f>D94</f>
        <v>49900</v>
      </c>
      <c r="AL20" s="754">
        <f t="shared" si="10"/>
        <v>33300</v>
      </c>
      <c r="AM20" s="755">
        <f t="shared" si="9"/>
        <v>2.0060240963855422</v>
      </c>
      <c r="AN20" s="732">
        <f>D150</f>
        <v>80400</v>
      </c>
      <c r="AO20" s="733">
        <f t="shared" si="11"/>
        <v>63800</v>
      </c>
      <c r="AP20" s="734">
        <f t="shared" si="12"/>
        <v>3.8433734939759034</v>
      </c>
      <c r="AQ20" s="241"/>
      <c r="AS20" s="438"/>
      <c r="AT20" s="46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row>
    <row r="21" spans="2:72" s="47" customFormat="1" ht="15" customHeight="1" thickBot="1">
      <c r="B21" s="152">
        <v>1965</v>
      </c>
      <c r="C21" s="567">
        <v>4056.639904583459</v>
      </c>
      <c r="D21" s="551">
        <v>710.6999999999999</v>
      </c>
      <c r="E21" s="484">
        <v>0.1751942535488556</v>
      </c>
      <c r="F21" s="535">
        <v>0.17</v>
      </c>
      <c r="G21" s="550">
        <v>0.012</v>
      </c>
      <c r="H21" s="550">
        <v>0.15999999999999998</v>
      </c>
      <c r="I21" s="535">
        <v>0.172</v>
      </c>
      <c r="J21" s="697">
        <v>-0.001999999999999974</v>
      </c>
      <c r="K21" s="622">
        <v>0.37</v>
      </c>
      <c r="L21" s="486">
        <v>4056.639904583459</v>
      </c>
      <c r="M21" s="482">
        <v>0.1751942535488556</v>
      </c>
      <c r="N21" s="483">
        <f t="shared" si="2"/>
        <v>0.03253822909989928</v>
      </c>
      <c r="O21" s="444">
        <v>0.17</v>
      </c>
      <c r="P21" s="443">
        <v>0.024567327986492193</v>
      </c>
      <c r="Q21" s="443"/>
      <c r="R21" s="444">
        <v>0.00038272126072885895</v>
      </c>
      <c r="S21" s="443">
        <v>0.13504995075277892</v>
      </c>
      <c r="T21" s="487">
        <v>0.07400000000000001</v>
      </c>
      <c r="U21" s="387">
        <v>1965</v>
      </c>
      <c r="V21" s="587">
        <f t="shared" si="3"/>
        <v>23155.0968277176</v>
      </c>
      <c r="W21" s="449">
        <v>0.012</v>
      </c>
      <c r="X21" s="384">
        <v>0.37</v>
      </c>
      <c r="Y21" s="448">
        <f t="shared" si="4"/>
        <v>0.15999999999999998</v>
      </c>
      <c r="Z21" s="448">
        <f t="shared" si="0"/>
        <v>0.010000000000000037</v>
      </c>
      <c r="AA21" s="448">
        <v>0.172</v>
      </c>
      <c r="AB21" s="626">
        <f t="shared" si="1"/>
        <v>-0.001999999999999974</v>
      </c>
      <c r="AC21" s="449">
        <f t="shared" si="5"/>
        <v>0.024567327986492193</v>
      </c>
      <c r="AD21" s="449">
        <f t="shared" si="6"/>
        <v>0.02495004924722105</v>
      </c>
      <c r="AE21" s="449">
        <f t="shared" si="7"/>
        <v>0.061049950752778914</v>
      </c>
      <c r="AF21" s="450">
        <f t="shared" si="8"/>
        <v>0.00038272126072885895</v>
      </c>
      <c r="AG21" s="183">
        <v>1965</v>
      </c>
      <c r="AH21" s="241"/>
      <c r="AI21" s="817" t="s">
        <v>113</v>
      </c>
      <c r="AJ21" s="818"/>
      <c r="AK21" s="818"/>
      <c r="AL21" s="818"/>
      <c r="AM21" s="818"/>
      <c r="AN21" s="811"/>
      <c r="AO21" s="811"/>
      <c r="AP21" s="812"/>
      <c r="AQ21" s="241"/>
      <c r="AS21" s="438"/>
      <c r="AT21" s="46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row>
    <row r="22" spans="2:72" s="47" customFormat="1" ht="15" customHeight="1" thickBot="1">
      <c r="B22" s="152">
        <v>1966</v>
      </c>
      <c r="C22" s="567">
        <v>4368.764431430992</v>
      </c>
      <c r="D22" s="551">
        <v>781.95</v>
      </c>
      <c r="E22" s="484">
        <v>0.1789865332116046</v>
      </c>
      <c r="F22" s="535">
        <v>0.17300000000000001</v>
      </c>
      <c r="G22" s="550">
        <v>0.012</v>
      </c>
      <c r="H22" s="550">
        <v>0.166</v>
      </c>
      <c r="I22" s="535">
        <v>0.17800000000000002</v>
      </c>
      <c r="J22" s="697">
        <v>-0.0050000000000000044</v>
      </c>
      <c r="K22" s="622">
        <v>0.34</v>
      </c>
      <c r="L22" s="486">
        <v>4368.764431430992</v>
      </c>
      <c r="M22" s="482">
        <v>0.1789865332116046</v>
      </c>
      <c r="N22" s="483">
        <f t="shared" si="2"/>
        <v>0.03531207166581069</v>
      </c>
      <c r="O22" s="444">
        <v>0.17300000000000001</v>
      </c>
      <c r="P22" s="443">
        <v>0.026464607711490503</v>
      </c>
      <c r="Q22" s="443"/>
      <c r="R22" s="444">
        <v>0.0009847176929471194</v>
      </c>
      <c r="S22" s="443">
        <v>0.13846882793017457</v>
      </c>
      <c r="T22" s="487">
        <v>0.077</v>
      </c>
      <c r="U22" s="387">
        <v>1966</v>
      </c>
      <c r="V22" s="587">
        <f t="shared" si="3"/>
        <v>24408.341527382257</v>
      </c>
      <c r="W22" s="449">
        <v>0.012</v>
      </c>
      <c r="X22" s="384">
        <v>0.34</v>
      </c>
      <c r="Y22" s="448">
        <f t="shared" si="4"/>
        <v>0.16591815333461218</v>
      </c>
      <c r="Z22" s="448">
        <f t="shared" si="0"/>
        <v>0.007081846665387831</v>
      </c>
      <c r="AA22" s="448">
        <v>0.17800000000000002</v>
      </c>
      <c r="AB22" s="626">
        <f t="shared" si="1"/>
        <v>-0.0050000000000000044</v>
      </c>
      <c r="AC22" s="449">
        <f t="shared" si="5"/>
        <v>0.026464607711490503</v>
      </c>
      <c r="AD22" s="449">
        <f t="shared" si="6"/>
        <v>0.027449325404437622</v>
      </c>
      <c r="AE22" s="449">
        <f t="shared" si="7"/>
        <v>0.061468827930174566</v>
      </c>
      <c r="AF22" s="450">
        <f t="shared" si="8"/>
        <v>0.0009847176929471194</v>
      </c>
      <c r="AG22" s="183">
        <v>1966</v>
      </c>
      <c r="AH22" s="241"/>
      <c r="AI22" s="705" t="s">
        <v>104</v>
      </c>
      <c r="AJ22" s="735">
        <f>B69</f>
        <v>2013</v>
      </c>
      <c r="AK22" s="736">
        <f>B94</f>
        <v>2038</v>
      </c>
      <c r="AL22" s="737" t="s">
        <v>44</v>
      </c>
      <c r="AM22" s="738" t="s">
        <v>76</v>
      </c>
      <c r="AN22" s="735">
        <f>B150</f>
        <v>2049</v>
      </c>
      <c r="AO22" s="737" t="s">
        <v>44</v>
      </c>
      <c r="AP22" s="738" t="s">
        <v>76</v>
      </c>
      <c r="AQ22" s="241"/>
      <c r="AS22" s="438"/>
      <c r="AT22" s="46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row>
    <row r="23" spans="2:72" s="47" customFormat="1" ht="15" customHeight="1">
      <c r="B23" s="152">
        <v>1967</v>
      </c>
      <c r="C23" s="567">
        <v>4543.466326046085</v>
      </c>
      <c r="D23" s="551">
        <v>838.1999999999999</v>
      </c>
      <c r="E23" s="484">
        <v>0.18448469513131327</v>
      </c>
      <c r="F23" s="535">
        <v>0.184</v>
      </c>
      <c r="G23" s="550">
        <v>0.013000000000000001</v>
      </c>
      <c r="H23" s="550">
        <v>0.18099999999999997</v>
      </c>
      <c r="I23" s="535">
        <v>0.19399999999999998</v>
      </c>
      <c r="J23" s="697">
        <v>-0.009999999999999981</v>
      </c>
      <c r="K23" s="622">
        <v>0.32</v>
      </c>
      <c r="L23" s="486">
        <v>4543.466326046085</v>
      </c>
      <c r="M23" s="482">
        <v>0.18448469513131327</v>
      </c>
      <c r="N23" s="483">
        <f t="shared" si="2"/>
        <v>0.04079285625240761</v>
      </c>
      <c r="O23" s="444">
        <v>0.184</v>
      </c>
      <c r="P23" s="443">
        <v>0.02591863517060368</v>
      </c>
      <c r="Q23" s="443">
        <v>0.0032784538296349326</v>
      </c>
      <c r="R23" s="444">
        <v>0.0013994273443092343</v>
      </c>
      <c r="S23" s="443">
        <v>0.1504034836554521</v>
      </c>
      <c r="T23" s="487">
        <v>0.08800000000000001</v>
      </c>
      <c r="U23" s="387">
        <v>1967</v>
      </c>
      <c r="V23" s="587">
        <f t="shared" si="3"/>
        <v>24627.876707128024</v>
      </c>
      <c r="W23" s="449">
        <v>0.013000000000000001</v>
      </c>
      <c r="X23" s="384">
        <v>0.32</v>
      </c>
      <c r="Y23" s="448">
        <f t="shared" si="4"/>
        <v>0.18099999999999997</v>
      </c>
      <c r="Z23" s="448">
        <f t="shared" si="0"/>
        <v>0.0030000000000000304</v>
      </c>
      <c r="AA23" s="448">
        <v>0.19399999999999998</v>
      </c>
      <c r="AB23" s="626">
        <f t="shared" si="1"/>
        <v>-0.009999999999999981</v>
      </c>
      <c r="AC23" s="449">
        <f t="shared" si="5"/>
        <v>0.02919708900023861</v>
      </c>
      <c r="AD23" s="449">
        <f t="shared" si="6"/>
        <v>0.030596516344547846</v>
      </c>
      <c r="AE23" s="449">
        <f t="shared" si="7"/>
        <v>0.062403483655452105</v>
      </c>
      <c r="AF23" s="450">
        <f t="shared" si="8"/>
        <v>0.004677881173944166</v>
      </c>
      <c r="AG23" s="183">
        <v>1967</v>
      </c>
      <c r="AH23" s="241"/>
      <c r="AI23" s="762" t="s">
        <v>78</v>
      </c>
      <c r="AJ23" s="713">
        <f>X69</f>
        <v>0.73</v>
      </c>
      <c r="AK23" s="714">
        <f>X94</f>
        <v>1.5710741482965933</v>
      </c>
      <c r="AL23" s="714">
        <f>AK23-AJ23</f>
        <v>0.8410741482965933</v>
      </c>
      <c r="AM23" s="714">
        <f aca="true" t="shared" si="13" ref="AM23:AM37">AL23/AJ23</f>
        <v>1.1521563675295798</v>
      </c>
      <c r="AN23" s="714">
        <f>X150</f>
        <v>2.480568407960199</v>
      </c>
      <c r="AO23" s="715">
        <f aca="true" t="shared" si="14" ref="AO23:AO38">AN23-AJ23</f>
        <v>1.7505684079601989</v>
      </c>
      <c r="AP23" s="716">
        <f aca="true" t="shared" si="15" ref="AP23:AP37">AO23/AJ23</f>
        <v>2.398038915013971</v>
      </c>
      <c r="AQ23" s="241"/>
      <c r="AS23" s="438"/>
      <c r="AT23" s="46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row>
    <row r="24" spans="2:72" s="47" customFormat="1" ht="15" customHeight="1">
      <c r="B24" s="152">
        <v>1968</v>
      </c>
      <c r="C24" s="567">
        <v>4711.5537312391325</v>
      </c>
      <c r="D24" s="551">
        <v>899.3</v>
      </c>
      <c r="E24" s="484">
        <v>0.19087121813709748</v>
      </c>
      <c r="F24" s="535">
        <v>0.17600000000000002</v>
      </c>
      <c r="G24" s="550">
        <v>0.013000000000000001</v>
      </c>
      <c r="H24" s="550">
        <v>0.19199999999999998</v>
      </c>
      <c r="I24" s="535">
        <v>0.205</v>
      </c>
      <c r="J24" s="697">
        <v>-0.02899999999999997</v>
      </c>
      <c r="K24" s="622">
        <v>0.32</v>
      </c>
      <c r="L24" s="486">
        <v>4711.5537312391325</v>
      </c>
      <c r="M24" s="482">
        <v>0.19087121813709748</v>
      </c>
      <c r="N24" s="483">
        <f t="shared" si="2"/>
        <v>0.044787640941870197</v>
      </c>
      <c r="O24" s="444">
        <v>0.17600000000000002</v>
      </c>
      <c r="P24" s="443">
        <v>0.026525075058378738</v>
      </c>
      <c r="Q24" s="446">
        <v>0.005169576337151118</v>
      </c>
      <c r="R24" s="444">
        <v>0.0020082286222617594</v>
      </c>
      <c r="S24" s="443">
        <v>0.15829711998220836</v>
      </c>
      <c r="T24" s="487">
        <v>0.094</v>
      </c>
      <c r="U24" s="387">
        <v>1968</v>
      </c>
      <c r="V24" s="587">
        <f t="shared" si="3"/>
        <v>24684.464096912478</v>
      </c>
      <c r="W24" s="449">
        <v>0.013000000000000001</v>
      </c>
      <c r="X24" s="384">
        <v>0.32</v>
      </c>
      <c r="Y24" s="448">
        <f t="shared" si="4"/>
        <v>0.19199999999999998</v>
      </c>
      <c r="Z24" s="448">
        <f t="shared" si="0"/>
        <v>-0.01599999999999996</v>
      </c>
      <c r="AA24" s="448">
        <v>0.205</v>
      </c>
      <c r="AB24" s="626">
        <f t="shared" si="1"/>
        <v>-0.02899999999999997</v>
      </c>
      <c r="AC24" s="449">
        <f t="shared" si="5"/>
        <v>0.031694651395529856</v>
      </c>
      <c r="AD24" s="449">
        <f t="shared" si="6"/>
        <v>0.03370288001779161</v>
      </c>
      <c r="AE24" s="449">
        <f t="shared" si="7"/>
        <v>0.06429711998220836</v>
      </c>
      <c r="AF24" s="450">
        <f t="shared" si="8"/>
        <v>0.007177804959412878</v>
      </c>
      <c r="AG24" s="183">
        <v>1968</v>
      </c>
      <c r="AH24" s="241"/>
      <c r="AI24" s="763" t="str">
        <f>O4</f>
        <v>Revenues</v>
      </c>
      <c r="AJ24" s="717">
        <f>O69</f>
        <v>0.17</v>
      </c>
      <c r="AK24" s="718">
        <f>O94</f>
        <v>0.18100000000000002</v>
      </c>
      <c r="AL24" s="718">
        <f t="shared" si="10"/>
        <v>0.01100000000000001</v>
      </c>
      <c r="AM24" s="718">
        <f t="shared" si="13"/>
        <v>0.06470588235294122</v>
      </c>
      <c r="AN24" s="718">
        <f>O150</f>
        <v>0.18100000000000002</v>
      </c>
      <c r="AO24" s="718">
        <f t="shared" si="14"/>
        <v>0.01100000000000001</v>
      </c>
      <c r="AP24" s="719">
        <f t="shared" si="15"/>
        <v>0.06470588235294122</v>
      </c>
      <c r="AQ24" s="241"/>
      <c r="AS24" s="438"/>
      <c r="AT24" s="46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row>
    <row r="25" spans="2:72" s="47" customFormat="1" ht="15" customHeight="1">
      <c r="B25" s="152">
        <v>1969</v>
      </c>
      <c r="C25" s="567">
        <v>4921.074298171879</v>
      </c>
      <c r="D25" s="551">
        <v>982.3000000000001</v>
      </c>
      <c r="E25" s="484">
        <v>0.19961088585167533</v>
      </c>
      <c r="F25" s="535">
        <v>0.19699999999999998</v>
      </c>
      <c r="G25" s="550">
        <v>0.013000000000000001</v>
      </c>
      <c r="H25" s="550">
        <v>0.18099999999999997</v>
      </c>
      <c r="I25" s="535">
        <v>0.19399999999999998</v>
      </c>
      <c r="J25" s="697">
        <v>0.0030000000000000027</v>
      </c>
      <c r="K25" s="622">
        <v>0.28</v>
      </c>
      <c r="L25" s="486">
        <v>4921.074298171879</v>
      </c>
      <c r="M25" s="482">
        <v>0.19961088585167533</v>
      </c>
      <c r="N25" s="483">
        <f t="shared" si="2"/>
        <v>0.04319490559961899</v>
      </c>
      <c r="O25" s="444">
        <v>0.19699999999999998</v>
      </c>
      <c r="P25" s="443">
        <v>0.027789880891784583</v>
      </c>
      <c r="Q25" s="443">
        <v>0.005797617835691744</v>
      </c>
      <c r="R25" s="444">
        <v>0.002326173266822763</v>
      </c>
      <c r="S25" s="443">
        <v>0.14508632800570087</v>
      </c>
      <c r="T25" s="487">
        <v>0.087</v>
      </c>
      <c r="U25" s="387">
        <v>1969</v>
      </c>
      <c r="V25" s="587">
        <f t="shared" si="3"/>
        <v>24653.33630064934</v>
      </c>
      <c r="W25" s="449">
        <v>0.013000000000000001</v>
      </c>
      <c r="X25" s="384">
        <v>0.28</v>
      </c>
      <c r="Y25" s="448">
        <f t="shared" si="4"/>
        <v>0.18099999999999997</v>
      </c>
      <c r="Z25" s="448">
        <f t="shared" si="0"/>
        <v>0.016000000000000014</v>
      </c>
      <c r="AA25" s="448">
        <v>0.19399999999999998</v>
      </c>
      <c r="AB25" s="626">
        <f t="shared" si="1"/>
        <v>0.0030000000000000027</v>
      </c>
      <c r="AC25" s="449">
        <f t="shared" si="5"/>
        <v>0.03358749872747633</v>
      </c>
      <c r="AD25" s="449">
        <f t="shared" si="6"/>
        <v>0.035913671994299096</v>
      </c>
      <c r="AE25" s="449">
        <f t="shared" si="7"/>
        <v>0.05808632800570088</v>
      </c>
      <c r="AF25" s="450">
        <f t="shared" si="8"/>
        <v>0.008123791102514507</v>
      </c>
      <c r="AG25" s="183">
        <v>1969</v>
      </c>
      <c r="AH25" s="241"/>
      <c r="AI25" s="763" t="s">
        <v>14</v>
      </c>
      <c r="AJ25" s="717">
        <f>AA69</f>
        <v>0.20900000000000002</v>
      </c>
      <c r="AK25" s="718">
        <f>AA94</f>
        <v>0.317</v>
      </c>
      <c r="AL25" s="718">
        <f aca="true" t="shared" si="16" ref="AL25:AL30">AK25-AJ25</f>
        <v>0.10799999999999998</v>
      </c>
      <c r="AM25" s="718">
        <f t="shared" si="13"/>
        <v>0.5167464114832535</v>
      </c>
      <c r="AN25" s="718">
        <f>AA150</f>
        <v>0.375</v>
      </c>
      <c r="AO25" s="718">
        <f t="shared" si="14"/>
        <v>0.16599999999999998</v>
      </c>
      <c r="AP25" s="719">
        <f t="shared" si="15"/>
        <v>0.7942583732057414</v>
      </c>
      <c r="AQ25" s="241"/>
      <c r="AS25" s="438"/>
      <c r="AT25" s="46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row>
    <row r="26" spans="2:72" s="47" customFormat="1" ht="15" customHeight="1">
      <c r="B26" s="152">
        <v>1970</v>
      </c>
      <c r="C26" s="567">
        <v>4989.0183335151405</v>
      </c>
      <c r="D26" s="551">
        <v>1049.0749999999998</v>
      </c>
      <c r="E26" s="484">
        <v>0.21027683802092728</v>
      </c>
      <c r="F26" s="535">
        <v>0.19</v>
      </c>
      <c r="G26" s="550">
        <v>0.013999999999999999</v>
      </c>
      <c r="H26" s="550">
        <v>0.179</v>
      </c>
      <c r="I26" s="535">
        <v>0.193</v>
      </c>
      <c r="J26" s="697">
        <v>-0.0030000000000000027</v>
      </c>
      <c r="K26" s="622">
        <v>0.27</v>
      </c>
      <c r="L26" s="486">
        <v>4989.0183335151405</v>
      </c>
      <c r="M26" s="482">
        <v>0.21027683802092728</v>
      </c>
      <c r="N26" s="483">
        <f t="shared" si="2"/>
        <v>0.05230171777902918</v>
      </c>
      <c r="O26" s="444">
        <v>0.19</v>
      </c>
      <c r="P26" s="443">
        <v>0.028853990420132026</v>
      </c>
      <c r="Q26" s="443">
        <v>0.005922360174439388</v>
      </c>
      <c r="R26" s="444">
        <v>0.0025994328336868197</v>
      </c>
      <c r="S26" s="443">
        <v>0.14162421657174176</v>
      </c>
      <c r="T26" s="487">
        <v>0.081</v>
      </c>
      <c r="U26" s="387">
        <v>1970</v>
      </c>
      <c r="V26" s="587">
        <f t="shared" si="3"/>
        <v>23725.952798560822</v>
      </c>
      <c r="W26" s="449">
        <v>0.013999999999999999</v>
      </c>
      <c r="X26" s="384">
        <v>0.27</v>
      </c>
      <c r="Y26" s="448">
        <f t="shared" si="4"/>
        <v>0.179</v>
      </c>
      <c r="Z26" s="448">
        <f t="shared" si="0"/>
        <v>0.01100000000000001</v>
      </c>
      <c r="AA26" s="448">
        <v>0.193</v>
      </c>
      <c r="AB26" s="626">
        <f t="shared" si="1"/>
        <v>-0.0030000000000000027</v>
      </c>
      <c r="AC26" s="449">
        <f t="shared" si="5"/>
        <v>0.03477635059457142</v>
      </c>
      <c r="AD26" s="449">
        <f t="shared" si="6"/>
        <v>0.03737578342825824</v>
      </c>
      <c r="AE26" s="449">
        <f t="shared" si="7"/>
        <v>0.06062421657174176</v>
      </c>
      <c r="AF26" s="450">
        <f t="shared" si="8"/>
        <v>0.008521793008126208</v>
      </c>
      <c r="AG26" s="183">
        <v>1970</v>
      </c>
      <c r="AH26" s="241"/>
      <c r="AI26" s="763" t="s">
        <v>77</v>
      </c>
      <c r="AJ26" s="717">
        <f>AB69</f>
        <v>-0.03900000000000001</v>
      </c>
      <c r="AK26" s="718">
        <f>AB94</f>
        <v>-0.13599999999999998</v>
      </c>
      <c r="AL26" s="718">
        <f t="shared" si="16"/>
        <v>-0.09699999999999998</v>
      </c>
      <c r="AM26" s="718">
        <f t="shared" si="13"/>
        <v>2.487179487179486</v>
      </c>
      <c r="AN26" s="720">
        <f>AB150</f>
        <v>-0.19399999999999998</v>
      </c>
      <c r="AO26" s="718">
        <f t="shared" si="14"/>
        <v>-0.15499999999999997</v>
      </c>
      <c r="AP26" s="719">
        <f t="shared" si="15"/>
        <v>3.974358974358973</v>
      </c>
      <c r="AQ26" s="241"/>
      <c r="AS26" s="438"/>
      <c r="AT26" s="46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row>
    <row r="27" spans="2:72" s="47" customFormat="1" ht="15" customHeight="1">
      <c r="B27" s="152">
        <v>1971</v>
      </c>
      <c r="C27" s="567">
        <v>5065.111419826364</v>
      </c>
      <c r="D27" s="551">
        <v>1119.3000000000002</v>
      </c>
      <c r="E27" s="484">
        <v>0.22098230566433832</v>
      </c>
      <c r="F27" s="535">
        <v>0.17300000000000001</v>
      </c>
      <c r="G27" s="550">
        <v>0.013999999999999999</v>
      </c>
      <c r="H27" s="550">
        <v>0.181</v>
      </c>
      <c r="I27" s="535">
        <v>0.195</v>
      </c>
      <c r="J27" s="697">
        <v>-0.021999999999999992</v>
      </c>
      <c r="K27" s="622">
        <v>0.27</v>
      </c>
      <c r="L27" s="486">
        <v>5065.111419826364</v>
      </c>
      <c r="M27" s="482">
        <v>0.22098230566433832</v>
      </c>
      <c r="N27" s="483">
        <f t="shared" si="2"/>
        <v>0.0562113159790733</v>
      </c>
      <c r="O27" s="444">
        <v>0.17300000000000001</v>
      </c>
      <c r="P27" s="443">
        <v>0.03204860180469936</v>
      </c>
      <c r="Q27" s="443">
        <v>0.005916197623514695</v>
      </c>
      <c r="R27" s="444">
        <v>0.0030036630036630032</v>
      </c>
      <c r="S27" s="443">
        <v>0.14003153756812292</v>
      </c>
      <c r="T27" s="487">
        <v>0.073</v>
      </c>
      <c r="U27" s="387">
        <v>1971</v>
      </c>
      <c r="V27" s="587">
        <f t="shared" si="3"/>
        <v>22920.891356432985</v>
      </c>
      <c r="W27" s="449">
        <v>0.013999999999999999</v>
      </c>
      <c r="X27" s="384">
        <v>0.27</v>
      </c>
      <c r="Y27" s="448">
        <f t="shared" si="4"/>
        <v>0.181</v>
      </c>
      <c r="Z27" s="448">
        <f t="shared" si="0"/>
        <v>-0.00799999999999998</v>
      </c>
      <c r="AA27" s="448">
        <v>0.195</v>
      </c>
      <c r="AB27" s="449">
        <f t="shared" si="1"/>
        <v>-0.021999999999999992</v>
      </c>
      <c r="AC27" s="449">
        <f t="shared" si="5"/>
        <v>0.037964799428214055</v>
      </c>
      <c r="AD27" s="449">
        <f t="shared" si="6"/>
        <v>0.04096846243187706</v>
      </c>
      <c r="AE27" s="449">
        <f t="shared" si="7"/>
        <v>0.06703153756812293</v>
      </c>
      <c r="AF27" s="450">
        <f t="shared" si="8"/>
        <v>0.008919860627177699</v>
      </c>
      <c r="AG27" s="183">
        <v>1971</v>
      </c>
      <c r="AH27" s="241"/>
      <c r="AI27" s="763" t="s">
        <v>46</v>
      </c>
      <c r="AJ27" s="717">
        <f>W69</f>
        <v>0.013000000000000001</v>
      </c>
      <c r="AK27" s="718">
        <f>W94</f>
        <v>0.075</v>
      </c>
      <c r="AL27" s="718">
        <f t="shared" si="16"/>
        <v>0.062</v>
      </c>
      <c r="AM27" s="718">
        <f t="shared" si="13"/>
        <v>4.769230769230769</v>
      </c>
      <c r="AN27" s="718">
        <f>W150</f>
        <v>0.12</v>
      </c>
      <c r="AO27" s="718">
        <f>AN27-AJ27</f>
        <v>0.107</v>
      </c>
      <c r="AP27" s="719">
        <f>AO27/AJ27</f>
        <v>8.23076923076923</v>
      </c>
      <c r="AQ27" s="241"/>
      <c r="AS27" s="438"/>
      <c r="AT27" s="46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row>
    <row r="28" spans="2:72" s="47" customFormat="1" ht="15" customHeight="1">
      <c r="B28" s="152">
        <v>1972</v>
      </c>
      <c r="C28" s="567">
        <v>5268.9699838138395</v>
      </c>
      <c r="D28" s="551">
        <v>1219.4499999999998</v>
      </c>
      <c r="E28" s="484">
        <v>0.23143992160633362</v>
      </c>
      <c r="F28" s="535">
        <v>0.17600000000000002</v>
      </c>
      <c r="G28" s="550">
        <v>0.013000000000000001</v>
      </c>
      <c r="H28" s="550">
        <v>0.183</v>
      </c>
      <c r="I28" s="535">
        <v>0.196</v>
      </c>
      <c r="J28" s="697">
        <v>-0.01999999999999999</v>
      </c>
      <c r="K28" s="622">
        <v>0.26</v>
      </c>
      <c r="L28" s="486">
        <v>5268.9699838138395</v>
      </c>
      <c r="M28" s="482">
        <v>0.23143992160633362</v>
      </c>
      <c r="N28" s="483">
        <f t="shared" si="2"/>
        <v>0.053207673919426</v>
      </c>
      <c r="O28" s="444">
        <v>0.17600000000000002</v>
      </c>
      <c r="P28" s="443">
        <v>0.03293041945139202</v>
      </c>
      <c r="Q28" s="443">
        <v>0.006133092787732175</v>
      </c>
      <c r="R28" s="444">
        <v>0.0037730124236336057</v>
      </c>
      <c r="S28" s="443">
        <v>0.1401634753372422</v>
      </c>
      <c r="T28" s="487">
        <v>0.067</v>
      </c>
      <c r="U28" s="387">
        <v>1972</v>
      </c>
      <c r="V28" s="587">
        <f t="shared" si="3"/>
        <v>22766.03771399501</v>
      </c>
      <c r="W28" s="449">
        <v>0.013000000000000001</v>
      </c>
      <c r="X28" s="384">
        <v>0.26</v>
      </c>
      <c r="Y28" s="448">
        <f t="shared" si="4"/>
        <v>0.183</v>
      </c>
      <c r="Z28" s="448">
        <f t="shared" si="0"/>
        <v>-0.0069999999999999785</v>
      </c>
      <c r="AA28" s="448">
        <v>0.196</v>
      </c>
      <c r="AB28" s="449">
        <f t="shared" si="1"/>
        <v>-0.01999999999999999</v>
      </c>
      <c r="AC28" s="449">
        <f t="shared" si="5"/>
        <v>0.0390635122391242</v>
      </c>
      <c r="AD28" s="449">
        <f t="shared" si="6"/>
        <v>0.04283652466275781</v>
      </c>
      <c r="AE28" s="449">
        <f t="shared" si="7"/>
        <v>0.07316347533724218</v>
      </c>
      <c r="AF28" s="450">
        <f t="shared" si="8"/>
        <v>0.009906105211365781</v>
      </c>
      <c r="AG28" s="183">
        <v>1972</v>
      </c>
      <c r="AH28" s="241"/>
      <c r="AI28" s="763" t="s">
        <v>102</v>
      </c>
      <c r="AJ28" s="717">
        <f>Y146</f>
        <v>0.196</v>
      </c>
      <c r="AK28" s="718">
        <f>Y147</f>
        <v>0.242</v>
      </c>
      <c r="AL28" s="718">
        <f t="shared" si="16"/>
        <v>0.045999999999999985</v>
      </c>
      <c r="AM28" s="718">
        <f t="shared" si="13"/>
        <v>0.23469387755102034</v>
      </c>
      <c r="AN28" s="718">
        <f>Y150</f>
        <v>0.255</v>
      </c>
      <c r="AO28" s="718">
        <f>AN28-AJ28</f>
        <v>0.059</v>
      </c>
      <c r="AP28" s="719">
        <f>AO28/AJ28</f>
        <v>0.30102040816326525</v>
      </c>
      <c r="AQ28" s="241"/>
      <c r="AS28" s="438"/>
      <c r="AT28" s="46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row>
    <row r="29" spans="2:72" s="47" customFormat="1" ht="15" customHeight="1">
      <c r="B29" s="152">
        <v>1973</v>
      </c>
      <c r="C29" s="567">
        <v>5613.214471294829</v>
      </c>
      <c r="D29" s="551">
        <v>1356.025</v>
      </c>
      <c r="E29" s="484">
        <v>0.2415772650296041</v>
      </c>
      <c r="F29" s="535">
        <v>0.17600000000000002</v>
      </c>
      <c r="G29" s="550">
        <v>0.013000000000000001</v>
      </c>
      <c r="H29" s="550">
        <v>0.174</v>
      </c>
      <c r="I29" s="535">
        <v>0.187</v>
      </c>
      <c r="J29" s="697">
        <v>-0.010999999999999982</v>
      </c>
      <c r="K29" s="622">
        <v>0.25</v>
      </c>
      <c r="L29" s="486">
        <v>5613.214471294829</v>
      </c>
      <c r="M29" s="482">
        <v>0.2415772650296041</v>
      </c>
      <c r="N29" s="483">
        <f t="shared" si="2"/>
        <v>0.05536307756254633</v>
      </c>
      <c r="O29" s="444">
        <v>0.17600000000000002</v>
      </c>
      <c r="P29" s="443">
        <v>0.03620139746686086</v>
      </c>
      <c r="Q29" s="443">
        <v>0.0059379436219833695</v>
      </c>
      <c r="R29" s="444">
        <v>0.003392267841669585</v>
      </c>
      <c r="S29" s="443">
        <v>0.12846839106948618</v>
      </c>
      <c r="T29" s="487">
        <v>0.059000000000000004</v>
      </c>
      <c r="U29" s="387">
        <v>1973</v>
      </c>
      <c r="V29" s="587">
        <f t="shared" si="3"/>
        <v>23235.690124262965</v>
      </c>
      <c r="W29" s="449">
        <v>0.013000000000000001</v>
      </c>
      <c r="X29" s="384">
        <v>0.25</v>
      </c>
      <c r="Y29" s="448">
        <f t="shared" si="4"/>
        <v>0.174</v>
      </c>
      <c r="Z29" s="448">
        <f t="shared" si="0"/>
        <v>0.0020000000000000295</v>
      </c>
      <c r="AA29" s="448">
        <v>0.187</v>
      </c>
      <c r="AB29" s="449">
        <f t="shared" si="1"/>
        <v>-0.010999999999999982</v>
      </c>
      <c r="AC29" s="449">
        <f t="shared" si="5"/>
        <v>0.04213934108884423</v>
      </c>
      <c r="AD29" s="449">
        <f t="shared" si="6"/>
        <v>0.04553160893051381</v>
      </c>
      <c r="AE29" s="449">
        <f t="shared" si="7"/>
        <v>0.06946839106948619</v>
      </c>
      <c r="AF29" s="450">
        <f t="shared" si="8"/>
        <v>0.009330211463652954</v>
      </c>
      <c r="AG29" s="183">
        <v>1973</v>
      </c>
      <c r="AH29" s="241"/>
      <c r="AI29" s="764" t="str">
        <f>AD4</f>
        <v>Social Security Plus Healthcare</v>
      </c>
      <c r="AJ29" s="723">
        <f>AD69</f>
        <v>0.096</v>
      </c>
      <c r="AK29" s="720">
        <f>AD94</f>
        <v>0.146</v>
      </c>
      <c r="AL29" s="720">
        <f t="shared" si="16"/>
        <v>0.04999999999999999</v>
      </c>
      <c r="AM29" s="720">
        <f t="shared" si="13"/>
        <v>0.5208333333333333</v>
      </c>
      <c r="AN29" s="720">
        <f>AD150</f>
        <v>0.159</v>
      </c>
      <c r="AO29" s="718">
        <f>AN29-AJ29</f>
        <v>0.063</v>
      </c>
      <c r="AP29" s="719">
        <f>AO29/AJ29</f>
        <v>0.65625</v>
      </c>
      <c r="AQ29" s="241"/>
      <c r="AS29" s="438"/>
      <c r="AT29" s="46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row>
    <row r="30" spans="2:72" s="47" customFormat="1" ht="15" customHeight="1">
      <c r="B30" s="152">
        <v>1974</v>
      </c>
      <c r="C30" s="567">
        <v>5741.165154674897</v>
      </c>
      <c r="D30" s="551">
        <v>1486.1999999999998</v>
      </c>
      <c r="E30" s="484">
        <v>0.25886731350862147</v>
      </c>
      <c r="F30" s="535">
        <v>0.183</v>
      </c>
      <c r="G30" s="550">
        <v>0.015</v>
      </c>
      <c r="H30" s="550">
        <v>0.172</v>
      </c>
      <c r="I30" s="535">
        <v>0.187</v>
      </c>
      <c r="J30" s="697">
        <v>-0.0040000000000000036</v>
      </c>
      <c r="K30" s="622">
        <v>0.23</v>
      </c>
      <c r="L30" s="486">
        <v>5741.165154674897</v>
      </c>
      <c r="M30" s="482">
        <v>0.25886731350862147</v>
      </c>
      <c r="N30" s="483">
        <f t="shared" si="2"/>
        <v>0.06421158340326574</v>
      </c>
      <c r="O30" s="444">
        <v>0.183</v>
      </c>
      <c r="P30" s="443">
        <v>0.03759049925985736</v>
      </c>
      <c r="Q30" s="443">
        <v>0.006485668146951958</v>
      </c>
      <c r="R30" s="444">
        <v>0.003914681738662361</v>
      </c>
      <c r="S30" s="443">
        <v>0.12400915085452831</v>
      </c>
      <c r="T30" s="487">
        <v>0.055</v>
      </c>
      <c r="U30" s="387">
        <v>1974</v>
      </c>
      <c r="V30" s="587">
        <f t="shared" si="3"/>
        <v>22178.02269765391</v>
      </c>
      <c r="W30" s="449">
        <v>0.015</v>
      </c>
      <c r="X30" s="384">
        <v>0.23</v>
      </c>
      <c r="Y30" s="448">
        <f t="shared" si="4"/>
        <v>0.172</v>
      </c>
      <c r="Z30" s="448">
        <f t="shared" si="0"/>
        <v>0.01100000000000001</v>
      </c>
      <c r="AA30" s="448">
        <v>0.187</v>
      </c>
      <c r="AB30" s="449">
        <f t="shared" si="1"/>
        <v>-0.0040000000000000036</v>
      </c>
      <c r="AC30" s="449">
        <f t="shared" si="5"/>
        <v>0.044076167406809315</v>
      </c>
      <c r="AD30" s="449">
        <f t="shared" si="6"/>
        <v>0.04799084914547168</v>
      </c>
      <c r="AE30" s="449">
        <f t="shared" si="7"/>
        <v>0.0690091508545283</v>
      </c>
      <c r="AF30" s="450">
        <f t="shared" si="8"/>
        <v>0.01040034988561432</v>
      </c>
      <c r="AG30" s="183">
        <v>1974</v>
      </c>
      <c r="AH30" s="241"/>
      <c r="AI30" s="763" t="str">
        <f>P4</f>
        <v> Social Security</v>
      </c>
      <c r="AJ30" s="717">
        <f>P69</f>
        <v>0.049</v>
      </c>
      <c r="AK30" s="718">
        <f>P94</f>
        <v>0.062</v>
      </c>
      <c r="AL30" s="718">
        <f t="shared" si="16"/>
        <v>0.012999999999999998</v>
      </c>
      <c r="AM30" s="718">
        <f t="shared" si="13"/>
        <v>0.26530612244897955</v>
      </c>
      <c r="AN30" s="718">
        <f>P150</f>
        <v>0.062</v>
      </c>
      <c r="AO30" s="718">
        <f>AN30-AJ30</f>
        <v>0.012999999999999998</v>
      </c>
      <c r="AP30" s="719">
        <f>AO30/AJ30</f>
        <v>0.26530612244897955</v>
      </c>
      <c r="AQ30" s="241"/>
      <c r="AS30" s="438"/>
      <c r="AT30" s="46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row>
    <row r="31" spans="2:72" s="47" customFormat="1" ht="15" customHeight="1">
      <c r="B31" s="152">
        <v>1975</v>
      </c>
      <c r="C31" s="567">
        <v>5645.6783853782335</v>
      </c>
      <c r="D31" s="551">
        <v>1610.6</v>
      </c>
      <c r="E31" s="484">
        <v>0.2852801541390136</v>
      </c>
      <c r="F31" s="535">
        <v>0.179</v>
      </c>
      <c r="G31" s="550">
        <v>0.015</v>
      </c>
      <c r="H31" s="550">
        <v>0.198</v>
      </c>
      <c r="I31" s="535">
        <v>0.213</v>
      </c>
      <c r="J31" s="697">
        <v>-0.034</v>
      </c>
      <c r="K31" s="622">
        <v>0.25</v>
      </c>
      <c r="L31" s="486">
        <v>5645.6783853782335</v>
      </c>
      <c r="M31" s="482">
        <v>0.2852801541390136</v>
      </c>
      <c r="N31" s="483">
        <f t="shared" si="2"/>
        <v>0.07398814119457206</v>
      </c>
      <c r="O31" s="444">
        <v>0.179</v>
      </c>
      <c r="P31" s="443">
        <v>0.04014528747050789</v>
      </c>
      <c r="Q31" s="443">
        <v>0.0079939153110642</v>
      </c>
      <c r="R31" s="444">
        <v>0.004246864522538185</v>
      </c>
      <c r="S31" s="443">
        <v>0.14561393269588974</v>
      </c>
      <c r="T31" s="487">
        <v>0.055</v>
      </c>
      <c r="U31" s="387">
        <v>1975</v>
      </c>
      <c r="V31" s="587">
        <f t="shared" si="3"/>
        <v>19789.94438788463</v>
      </c>
      <c r="W31" s="449">
        <v>0.015</v>
      </c>
      <c r="X31" s="384">
        <v>0.25</v>
      </c>
      <c r="Y31" s="448">
        <f t="shared" si="4"/>
        <v>0.198</v>
      </c>
      <c r="Z31" s="448">
        <f t="shared" si="0"/>
        <v>-0.019000000000000017</v>
      </c>
      <c r="AA31" s="448">
        <v>0.213</v>
      </c>
      <c r="AB31" s="449">
        <f t="shared" si="1"/>
        <v>-0.034</v>
      </c>
      <c r="AC31" s="449">
        <f t="shared" si="5"/>
        <v>0.04813920278157209</v>
      </c>
      <c r="AD31" s="449">
        <f t="shared" si="6"/>
        <v>0.05238606730411027</v>
      </c>
      <c r="AE31" s="449">
        <f t="shared" si="7"/>
        <v>0.09061393269588974</v>
      </c>
      <c r="AF31" s="450">
        <f t="shared" si="8"/>
        <v>0.012240779833602385</v>
      </c>
      <c r="AG31" s="183">
        <v>1975</v>
      </c>
      <c r="AH31" s="241"/>
      <c r="AI31" s="763" t="str">
        <f>Q4</f>
        <v>Medicarea </v>
      </c>
      <c r="AJ31" s="717">
        <f>Q69</f>
        <v>0.03</v>
      </c>
      <c r="AK31" s="718">
        <f>Q94</f>
        <v>0.051</v>
      </c>
      <c r="AL31" s="718">
        <f t="shared" si="10"/>
        <v>0.020999999999999998</v>
      </c>
      <c r="AM31" s="718">
        <f t="shared" si="13"/>
        <v>0.7</v>
      </c>
      <c r="AN31" s="718">
        <f>Q150</f>
        <v>0.06</v>
      </c>
      <c r="AO31" s="718">
        <f t="shared" si="14"/>
        <v>0.03</v>
      </c>
      <c r="AP31" s="719">
        <f t="shared" si="15"/>
        <v>1</v>
      </c>
      <c r="AQ31" s="241"/>
      <c r="AS31" s="438"/>
      <c r="AT31" s="46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row>
    <row r="32" spans="2:72" s="47" customFormat="1" ht="15" customHeight="1" thickBot="1">
      <c r="B32" s="152">
        <v>1976</v>
      </c>
      <c r="C32" s="567">
        <v>5866.046714963138</v>
      </c>
      <c r="D32" s="551">
        <v>1790.275</v>
      </c>
      <c r="E32" s="484">
        <v>0.30519276217718466</v>
      </c>
      <c r="F32" s="535">
        <v>0.171</v>
      </c>
      <c r="G32" s="550">
        <v>0.015</v>
      </c>
      <c r="H32" s="550">
        <v>0.199</v>
      </c>
      <c r="I32" s="535">
        <v>0.214</v>
      </c>
      <c r="J32" s="697">
        <v>-0.04299999999999998</v>
      </c>
      <c r="K32" s="622">
        <v>0.27</v>
      </c>
      <c r="L32" s="486">
        <v>5866.046714963138</v>
      </c>
      <c r="M32" s="482">
        <v>0.30519276217718466</v>
      </c>
      <c r="N32" s="483">
        <f t="shared" si="2"/>
        <v>0.0711205244154215</v>
      </c>
      <c r="O32" s="444">
        <v>0.171</v>
      </c>
      <c r="P32" s="443">
        <v>0.041278015947270666</v>
      </c>
      <c r="Q32" s="443">
        <v>0.008844451271452709</v>
      </c>
      <c r="R32" s="444">
        <v>0.004785856921422686</v>
      </c>
      <c r="S32" s="443">
        <v>0.14409167585985394</v>
      </c>
      <c r="T32" s="487">
        <v>0.052000000000000005</v>
      </c>
      <c r="U32" s="387">
        <v>1976</v>
      </c>
      <c r="V32" s="587">
        <f t="shared" si="3"/>
        <v>19220.792371076965</v>
      </c>
      <c r="W32" s="449">
        <v>0.015</v>
      </c>
      <c r="X32" s="384">
        <v>0.27</v>
      </c>
      <c r="Y32" s="448">
        <f t="shared" si="4"/>
        <v>0.199</v>
      </c>
      <c r="Z32" s="448">
        <f t="shared" si="0"/>
        <v>-0.027999999999999997</v>
      </c>
      <c r="AA32" s="448">
        <v>0.214</v>
      </c>
      <c r="AB32" s="449">
        <f t="shared" si="1"/>
        <v>-0.04299999999999998</v>
      </c>
      <c r="AC32" s="449">
        <f t="shared" si="5"/>
        <v>0.05012246721872338</v>
      </c>
      <c r="AD32" s="449">
        <f t="shared" si="6"/>
        <v>0.05490832414014606</v>
      </c>
      <c r="AE32" s="449">
        <f t="shared" si="7"/>
        <v>0.09209167585985394</v>
      </c>
      <c r="AF32" s="450">
        <f t="shared" si="8"/>
        <v>0.013630308192875395</v>
      </c>
      <c r="AG32" s="183">
        <v>1976</v>
      </c>
      <c r="AH32" s="241"/>
      <c r="AI32" s="765" t="s">
        <v>82</v>
      </c>
      <c r="AJ32" s="717">
        <f>R69</f>
        <v>0.017</v>
      </c>
      <c r="AK32" s="718">
        <f>R94</f>
        <v>0.033</v>
      </c>
      <c r="AL32" s="718">
        <f t="shared" si="10"/>
        <v>0.016</v>
      </c>
      <c r="AM32" s="718">
        <f t="shared" si="13"/>
        <v>0.9411764705882353</v>
      </c>
      <c r="AN32" s="718">
        <f>R150</f>
        <v>0.037000000000000005</v>
      </c>
      <c r="AO32" s="718">
        <f t="shared" si="14"/>
        <v>0.020000000000000004</v>
      </c>
      <c r="AP32" s="719">
        <f t="shared" si="15"/>
        <v>1.1764705882352942</v>
      </c>
      <c r="AQ32" s="241"/>
      <c r="AS32" s="438"/>
      <c r="AT32" s="46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row>
    <row r="33" spans="2:72" s="47" customFormat="1" ht="15" customHeight="1">
      <c r="B33" s="152">
        <v>1977</v>
      </c>
      <c r="C33" s="567">
        <v>6114.24881603601</v>
      </c>
      <c r="D33" s="551">
        <v>1970.3999999999999</v>
      </c>
      <c r="E33" s="484">
        <v>0.3222636270267865</v>
      </c>
      <c r="F33" s="535">
        <v>0.18</v>
      </c>
      <c r="G33" s="550">
        <v>0.015</v>
      </c>
      <c r="H33" s="550">
        <v>0.192</v>
      </c>
      <c r="I33" s="535">
        <v>0.207</v>
      </c>
      <c r="J33" s="697">
        <v>-0.026999999999999996</v>
      </c>
      <c r="K33" s="622">
        <v>0.27</v>
      </c>
      <c r="L33" s="486">
        <v>6114.24881603601</v>
      </c>
      <c r="M33" s="482">
        <v>0.3222636270267865</v>
      </c>
      <c r="N33" s="483">
        <f t="shared" si="2"/>
        <v>0.06267815511698235</v>
      </c>
      <c r="O33" s="444">
        <v>0.18</v>
      </c>
      <c r="P33" s="443">
        <v>0.043169407226959</v>
      </c>
      <c r="Q33" s="443">
        <v>0.009817803491676817</v>
      </c>
      <c r="R33" s="444">
        <v>0.005012180267965895</v>
      </c>
      <c r="S33" s="443">
        <v>0.13400060901339828</v>
      </c>
      <c r="T33" s="487">
        <v>0.049</v>
      </c>
      <c r="U33" s="387">
        <v>1977</v>
      </c>
      <c r="V33" s="587">
        <f t="shared" si="3"/>
        <v>18972.816983555498</v>
      </c>
      <c r="W33" s="449">
        <v>0.015</v>
      </c>
      <c r="X33" s="384">
        <v>0.27</v>
      </c>
      <c r="Y33" s="448">
        <f t="shared" si="4"/>
        <v>0.192</v>
      </c>
      <c r="Z33" s="448">
        <f t="shared" si="0"/>
        <v>-0.01200000000000001</v>
      </c>
      <c r="AA33" s="448">
        <v>0.207</v>
      </c>
      <c r="AB33" s="449">
        <f t="shared" si="1"/>
        <v>-0.026999999999999996</v>
      </c>
      <c r="AC33" s="449">
        <f t="shared" si="5"/>
        <v>0.05298721071863582</v>
      </c>
      <c r="AD33" s="449">
        <f t="shared" si="6"/>
        <v>0.057999390986601715</v>
      </c>
      <c r="AE33" s="449">
        <f t="shared" si="7"/>
        <v>0.08500060901339827</v>
      </c>
      <c r="AF33" s="450">
        <f t="shared" si="8"/>
        <v>0.014829983759642711</v>
      </c>
      <c r="AG33" s="183">
        <v>1977</v>
      </c>
      <c r="AH33" s="241"/>
      <c r="AI33" s="766" t="str">
        <f>AF4</f>
        <v>Total Healthcare</v>
      </c>
      <c r="AJ33" s="723">
        <f>AF69</f>
        <v>0.047</v>
      </c>
      <c r="AK33" s="720">
        <f>AF94</f>
        <v>0.08399999999999999</v>
      </c>
      <c r="AL33" s="720">
        <f t="shared" si="10"/>
        <v>0.03699999999999999</v>
      </c>
      <c r="AM33" s="720">
        <f t="shared" si="13"/>
        <v>0.7872340425531913</v>
      </c>
      <c r="AN33" s="724">
        <f>AF150</f>
        <v>0.097</v>
      </c>
      <c r="AO33" s="718">
        <f t="shared" si="14"/>
        <v>0.05</v>
      </c>
      <c r="AP33" s="719">
        <f t="shared" si="15"/>
        <v>1.0638297872340425</v>
      </c>
      <c r="AQ33" s="241"/>
      <c r="AS33" s="438"/>
      <c r="AT33" s="46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row>
    <row r="34" spans="2:72" s="47" customFormat="1" ht="15" customHeight="1" thickBot="1">
      <c r="B34" s="152">
        <v>1978</v>
      </c>
      <c r="C34" s="567">
        <v>6435.263216666775</v>
      </c>
      <c r="D34" s="551">
        <v>2209.1</v>
      </c>
      <c r="E34" s="484">
        <v>0.3432804417818718</v>
      </c>
      <c r="F34" s="535">
        <v>0.18</v>
      </c>
      <c r="G34" s="550">
        <v>0.016</v>
      </c>
      <c r="H34" s="550">
        <v>0.191</v>
      </c>
      <c r="I34" s="535">
        <v>0.207</v>
      </c>
      <c r="J34" s="697">
        <v>-0.026999999999999996</v>
      </c>
      <c r="K34" s="622">
        <v>0.27</v>
      </c>
      <c r="L34" s="486">
        <v>6435.263216666775</v>
      </c>
      <c r="M34" s="482">
        <v>0.3432804417818718</v>
      </c>
      <c r="N34" s="483">
        <f t="shared" si="2"/>
        <v>0.06799088097046509</v>
      </c>
      <c r="O34" s="444">
        <v>0.18</v>
      </c>
      <c r="P34" s="443">
        <v>0.04248834366936762</v>
      </c>
      <c r="Q34" s="443">
        <v>0.010306459644198995</v>
      </c>
      <c r="R34" s="444">
        <v>0.004834548005975284</v>
      </c>
      <c r="S34" s="443">
        <v>0.13337064868045811</v>
      </c>
      <c r="T34" s="487">
        <v>0.047</v>
      </c>
      <c r="U34" s="387">
        <v>1978</v>
      </c>
      <c r="V34" s="587">
        <f t="shared" si="3"/>
        <v>18746.37303326441</v>
      </c>
      <c r="W34" s="449">
        <v>0.016</v>
      </c>
      <c r="X34" s="384">
        <v>0.27</v>
      </c>
      <c r="Y34" s="448">
        <f t="shared" si="4"/>
        <v>0.191</v>
      </c>
      <c r="Z34" s="448">
        <f t="shared" si="0"/>
        <v>-0.01100000000000001</v>
      </c>
      <c r="AA34" s="448">
        <v>0.207</v>
      </c>
      <c r="AB34" s="449">
        <f t="shared" si="1"/>
        <v>-0.026999999999999996</v>
      </c>
      <c r="AC34" s="449">
        <f t="shared" si="5"/>
        <v>0.05279480331356662</v>
      </c>
      <c r="AD34" s="449">
        <f t="shared" si="6"/>
        <v>0.0576293513195419</v>
      </c>
      <c r="AE34" s="449">
        <f t="shared" si="7"/>
        <v>0.08637064868045811</v>
      </c>
      <c r="AF34" s="450">
        <f t="shared" si="8"/>
        <v>0.015141007650174279</v>
      </c>
      <c r="AG34" s="183">
        <v>1978</v>
      </c>
      <c r="AH34" s="241"/>
      <c r="AI34" s="765" t="s">
        <v>130</v>
      </c>
      <c r="AJ34" s="717">
        <f>S69</f>
        <v>0.1</v>
      </c>
      <c r="AK34" s="718">
        <f>S94</f>
        <v>0.096</v>
      </c>
      <c r="AL34" s="718">
        <f>AK34-AJ34</f>
        <v>-0.0040000000000000036</v>
      </c>
      <c r="AM34" s="718">
        <f t="shared" si="13"/>
        <v>-0.040000000000000036</v>
      </c>
      <c r="AN34" s="718">
        <f>S150</f>
        <v>0.096</v>
      </c>
      <c r="AO34" s="718">
        <f>AN34-AJ34</f>
        <v>-0.0040000000000000036</v>
      </c>
      <c r="AP34" s="719">
        <f>AO34/AJ34</f>
        <v>-0.040000000000000036</v>
      </c>
      <c r="AQ34" s="241"/>
      <c r="AS34" s="438"/>
      <c r="AT34" s="46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row>
    <row r="35" spans="2:72" s="47" customFormat="1" ht="15" customHeight="1">
      <c r="B35" s="152">
        <v>1979</v>
      </c>
      <c r="C35" s="567">
        <v>6773.713411414053</v>
      </c>
      <c r="D35" s="551">
        <v>2502.15</v>
      </c>
      <c r="E35" s="484">
        <v>0.3693911814727428</v>
      </c>
      <c r="F35" s="535">
        <v>0.185</v>
      </c>
      <c r="G35" s="550">
        <v>0.017</v>
      </c>
      <c r="H35" s="550">
        <v>0.184</v>
      </c>
      <c r="I35" s="535">
        <v>0.201</v>
      </c>
      <c r="J35" s="697">
        <v>-0.016000000000000014</v>
      </c>
      <c r="K35" s="622">
        <v>0.25</v>
      </c>
      <c r="L35" s="486">
        <v>6773.713411414053</v>
      </c>
      <c r="M35" s="482">
        <v>0.3693911814727428</v>
      </c>
      <c r="N35" s="483">
        <f t="shared" si="2"/>
        <v>0.07116609558938952</v>
      </c>
      <c r="O35" s="444">
        <v>0.185</v>
      </c>
      <c r="P35" s="443">
        <v>0.041593429650500564</v>
      </c>
      <c r="Q35" s="443">
        <v>0.01058889355154567</v>
      </c>
      <c r="R35" s="444">
        <v>0.004958535659332974</v>
      </c>
      <c r="S35" s="443">
        <v>0.1268591411386208</v>
      </c>
      <c r="T35" s="487">
        <v>0.047</v>
      </c>
      <c r="U35" s="387">
        <v>1979</v>
      </c>
      <c r="V35" s="587">
        <f t="shared" si="3"/>
        <v>18337.50709588578</v>
      </c>
      <c r="W35" s="449">
        <v>0.017</v>
      </c>
      <c r="X35" s="384">
        <v>0.25</v>
      </c>
      <c r="Y35" s="448">
        <f t="shared" si="4"/>
        <v>0.184</v>
      </c>
      <c r="Z35" s="448">
        <f t="shared" si="0"/>
        <v>0.0010000000000000009</v>
      </c>
      <c r="AA35" s="448">
        <v>0.201</v>
      </c>
      <c r="AB35" s="449">
        <f t="shared" si="1"/>
        <v>-0.016000000000000014</v>
      </c>
      <c r="AC35" s="449">
        <f t="shared" si="5"/>
        <v>0.05218232320204624</v>
      </c>
      <c r="AD35" s="449">
        <f t="shared" si="6"/>
        <v>0.05714085886137921</v>
      </c>
      <c r="AE35" s="449">
        <f t="shared" si="7"/>
        <v>0.07985914113862079</v>
      </c>
      <c r="AF35" s="450">
        <f t="shared" si="8"/>
        <v>0.015547429210878644</v>
      </c>
      <c r="AG35" s="183">
        <v>1979</v>
      </c>
      <c r="AH35" s="241"/>
      <c r="AI35" s="763" t="s">
        <v>103</v>
      </c>
      <c r="AJ35" s="717">
        <f>Z69</f>
        <v>-0.01999999999999999</v>
      </c>
      <c r="AK35" s="718">
        <f>Z94</f>
        <v>-0.009999999999999981</v>
      </c>
      <c r="AL35" s="718">
        <f t="shared" si="10"/>
        <v>0.010000000000000009</v>
      </c>
      <c r="AM35" s="718">
        <f t="shared" si="13"/>
        <v>-0.5000000000000007</v>
      </c>
      <c r="AN35" s="718">
        <f>Z150</f>
        <v>0</v>
      </c>
      <c r="AO35" s="718">
        <f t="shared" si="14"/>
        <v>0.01999999999999999</v>
      </c>
      <c r="AP35" s="719">
        <f t="shared" si="15"/>
        <v>-1</v>
      </c>
      <c r="AQ35" s="241"/>
      <c r="AS35" s="438"/>
      <c r="AT35" s="46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row>
    <row r="36" spans="2:72" s="47" customFormat="1" ht="15" customHeight="1">
      <c r="B36" s="152">
        <v>1980</v>
      </c>
      <c r="C36" s="567">
        <v>6847.451739491028</v>
      </c>
      <c r="D36" s="551">
        <v>2749.375</v>
      </c>
      <c r="E36" s="484">
        <v>0.40151798137453704</v>
      </c>
      <c r="F36" s="535">
        <v>0.19</v>
      </c>
      <c r="G36" s="550">
        <v>0.019</v>
      </c>
      <c r="H36" s="550">
        <v>0.198</v>
      </c>
      <c r="I36" s="535">
        <v>0.217</v>
      </c>
      <c r="J36" s="697">
        <v>-0.026999999999999996</v>
      </c>
      <c r="K36" s="622">
        <v>0.25</v>
      </c>
      <c r="L36" s="486">
        <v>6847.451739491028</v>
      </c>
      <c r="M36" s="482">
        <v>0.40151798137453704</v>
      </c>
      <c r="N36" s="483">
        <f t="shared" si="2"/>
        <v>0.08500362059426562</v>
      </c>
      <c r="O36" s="444">
        <v>0.19</v>
      </c>
      <c r="P36" s="443">
        <v>0.04311779949988634</v>
      </c>
      <c r="Q36" s="443">
        <v>0.01167174357808593</v>
      </c>
      <c r="R36" s="444">
        <v>0.005076426460559219</v>
      </c>
      <c r="S36" s="443">
        <v>0.13813403046146852</v>
      </c>
      <c r="T36" s="487">
        <v>0.049</v>
      </c>
      <c r="U36" s="387">
        <v>1980</v>
      </c>
      <c r="V36" s="587">
        <f t="shared" si="3"/>
        <v>17053.910552274137</v>
      </c>
      <c r="W36" s="449">
        <v>0.019</v>
      </c>
      <c r="X36" s="384">
        <v>0.25</v>
      </c>
      <c r="Y36" s="448">
        <f t="shared" si="4"/>
        <v>0.198</v>
      </c>
      <c r="Z36" s="448">
        <f t="shared" si="0"/>
        <v>-0.008000000000000007</v>
      </c>
      <c r="AA36" s="448">
        <v>0.217</v>
      </c>
      <c r="AB36" s="449">
        <f t="shared" si="1"/>
        <v>-0.026999999999999996</v>
      </c>
      <c r="AC36" s="449">
        <f t="shared" si="5"/>
        <v>0.05478954307797227</v>
      </c>
      <c r="AD36" s="449">
        <f t="shared" si="6"/>
        <v>0.05986596953853149</v>
      </c>
      <c r="AE36" s="449">
        <f t="shared" si="7"/>
        <v>0.08913403046146852</v>
      </c>
      <c r="AF36" s="450">
        <f t="shared" si="8"/>
        <v>0.01674817003864515</v>
      </c>
      <c r="AG36" s="183">
        <v>1980</v>
      </c>
      <c r="AH36" s="241"/>
      <c r="AI36" s="763" t="str">
        <f>T4</f>
        <v>Defense</v>
      </c>
      <c r="AJ36" s="717">
        <f>T69</f>
        <v>0.040999999999999995</v>
      </c>
      <c r="AK36" s="718">
        <f>T94</f>
        <v>0.040999999999999995</v>
      </c>
      <c r="AL36" s="718">
        <f t="shared" si="10"/>
        <v>0</v>
      </c>
      <c r="AM36" s="718">
        <f t="shared" si="13"/>
        <v>0</v>
      </c>
      <c r="AN36" s="718">
        <f>T150</f>
        <v>0.040999999999999995</v>
      </c>
      <c r="AO36" s="718">
        <f>AN36-AJ36</f>
        <v>0</v>
      </c>
      <c r="AP36" s="719">
        <f>AO36/AJ36</f>
        <v>0</v>
      </c>
      <c r="AQ36" s="241"/>
      <c r="AS36" s="438"/>
      <c r="AT36" s="46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row>
    <row r="37" spans="2:72" s="47" customFormat="1" ht="15" customHeight="1" thickBot="1">
      <c r="B37" s="152">
        <v>1981</v>
      </c>
      <c r="C37" s="567">
        <v>6899.944327544389</v>
      </c>
      <c r="D37" s="551">
        <v>3038.125</v>
      </c>
      <c r="E37" s="484">
        <v>0.44031152365561677</v>
      </c>
      <c r="F37" s="535">
        <v>0.196</v>
      </c>
      <c r="G37" s="550">
        <v>0.022000000000000002</v>
      </c>
      <c r="H37" s="550">
        <v>0.2</v>
      </c>
      <c r="I37" s="535">
        <v>0.222</v>
      </c>
      <c r="J37" s="697">
        <v>-0.025999999999999995</v>
      </c>
      <c r="K37" s="622">
        <v>0.25</v>
      </c>
      <c r="L37" s="486">
        <v>6899.944327544389</v>
      </c>
      <c r="M37" s="482">
        <v>0.44031152365561677</v>
      </c>
      <c r="N37" s="483">
        <f t="shared" si="2"/>
        <v>0.09810940636387322</v>
      </c>
      <c r="O37" s="444">
        <v>0.196</v>
      </c>
      <c r="P37" s="443">
        <v>0.04594412672289652</v>
      </c>
      <c r="Q37" s="443">
        <v>0.012885908249331413</v>
      </c>
      <c r="R37" s="444">
        <v>0.005540588356305286</v>
      </c>
      <c r="S37" s="443">
        <v>0.1356293766714668</v>
      </c>
      <c r="T37" s="487">
        <v>0.052000000000000005</v>
      </c>
      <c r="U37" s="387">
        <v>1981</v>
      </c>
      <c r="V37" s="587">
        <f t="shared" si="3"/>
        <v>15670.596740822708</v>
      </c>
      <c r="W37" s="449">
        <v>0.022000000000000002</v>
      </c>
      <c r="X37" s="384">
        <v>0.25</v>
      </c>
      <c r="Y37" s="448">
        <f t="shared" si="4"/>
        <v>0.2</v>
      </c>
      <c r="Z37" s="448">
        <f t="shared" si="0"/>
        <v>-0.0040000000000000036</v>
      </c>
      <c r="AA37" s="448">
        <v>0.222</v>
      </c>
      <c r="AB37" s="449">
        <f t="shared" si="1"/>
        <v>-0.025999999999999995</v>
      </c>
      <c r="AC37" s="449">
        <f t="shared" si="5"/>
        <v>0.05883003497222793</v>
      </c>
      <c r="AD37" s="449">
        <f t="shared" si="6"/>
        <v>0.06437062332853322</v>
      </c>
      <c r="AE37" s="449">
        <f t="shared" si="7"/>
        <v>0.08362937667146679</v>
      </c>
      <c r="AF37" s="450">
        <f t="shared" si="8"/>
        <v>0.0184264966056367</v>
      </c>
      <c r="AG37" s="183">
        <v>1981</v>
      </c>
      <c r="AH37" s="241"/>
      <c r="AI37" s="767" t="str">
        <f>AE4</f>
        <v>Other Excluding Defense</v>
      </c>
      <c r="AJ37" s="756">
        <f>AE69</f>
        <v>0.05900000000000001</v>
      </c>
      <c r="AK37" s="757">
        <f>AE94</f>
        <v>0.05500000000000001</v>
      </c>
      <c r="AL37" s="757">
        <f t="shared" si="10"/>
        <v>-0.0040000000000000036</v>
      </c>
      <c r="AM37" s="757">
        <f t="shared" si="13"/>
        <v>-0.06779661016949157</v>
      </c>
      <c r="AN37" s="757">
        <f>AE150</f>
        <v>0.05500000000000001</v>
      </c>
      <c r="AO37" s="721">
        <f t="shared" si="14"/>
        <v>-0.0040000000000000036</v>
      </c>
      <c r="AP37" s="722">
        <f t="shared" si="15"/>
        <v>-0.06779661016949157</v>
      </c>
      <c r="AQ37" s="241"/>
      <c r="AS37" s="438"/>
      <c r="AT37" s="46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row>
    <row r="38" spans="2:72" s="47" customFormat="1" ht="15" customHeight="1" thickBot="1">
      <c r="B38" s="152">
        <v>1982</v>
      </c>
      <c r="C38" s="567">
        <v>6933.307812189192</v>
      </c>
      <c r="D38" s="551">
        <v>3287.45</v>
      </c>
      <c r="E38" s="484">
        <v>0.47415318763440095</v>
      </c>
      <c r="F38" s="535">
        <v>0.192</v>
      </c>
      <c r="G38" s="550">
        <v>0.026000000000000002</v>
      </c>
      <c r="H38" s="550">
        <v>0.20500000000000002</v>
      </c>
      <c r="I38" s="535">
        <v>0.231</v>
      </c>
      <c r="J38" s="697">
        <v>-0.03900000000000001</v>
      </c>
      <c r="K38" s="622">
        <v>0.28</v>
      </c>
      <c r="L38" s="486">
        <v>6933.307812189192</v>
      </c>
      <c r="M38" s="482">
        <v>0.47415318763440095</v>
      </c>
      <c r="N38" s="483">
        <f t="shared" si="2"/>
        <v>0.11579247437718096</v>
      </c>
      <c r="O38" s="444">
        <v>0.192</v>
      </c>
      <c r="P38" s="443">
        <v>0.04744224246756605</v>
      </c>
      <c r="Q38" s="443">
        <v>0.014165082358667053</v>
      </c>
      <c r="R38" s="444">
        <v>0.005290118480889443</v>
      </c>
      <c r="S38" s="443">
        <v>0.13810255669287747</v>
      </c>
      <c r="T38" s="487">
        <v>0.057</v>
      </c>
      <c r="U38" s="387">
        <v>1982</v>
      </c>
      <c r="V38" s="587">
        <f t="shared" si="3"/>
        <v>14622.505960110018</v>
      </c>
      <c r="W38" s="449">
        <v>0.026000000000000002</v>
      </c>
      <c r="X38" s="384">
        <v>0.28</v>
      </c>
      <c r="Y38" s="448">
        <f t="shared" si="4"/>
        <v>0.20500000000000002</v>
      </c>
      <c r="Z38" s="448">
        <f t="shared" si="0"/>
        <v>-0.013000000000000012</v>
      </c>
      <c r="AA38" s="448">
        <v>0.231</v>
      </c>
      <c r="AB38" s="449">
        <f t="shared" si="1"/>
        <v>-0.03900000000000001</v>
      </c>
      <c r="AC38" s="449">
        <f t="shared" si="5"/>
        <v>0.0616073248262331</v>
      </c>
      <c r="AD38" s="449">
        <f t="shared" si="6"/>
        <v>0.06689744330712255</v>
      </c>
      <c r="AE38" s="449">
        <f t="shared" si="7"/>
        <v>0.08110255669287747</v>
      </c>
      <c r="AF38" s="450">
        <f t="shared" si="8"/>
        <v>0.019455200839556496</v>
      </c>
      <c r="AG38" s="183">
        <v>1982</v>
      </c>
      <c r="AH38" s="241"/>
      <c r="AI38" s="758" t="str">
        <f>U4</f>
        <v>Fiscal Year</v>
      </c>
      <c r="AJ38" s="759">
        <f>U69</f>
        <v>2013</v>
      </c>
      <c r="AK38" s="760">
        <f>U94</f>
        <v>2038</v>
      </c>
      <c r="AL38" s="760">
        <f t="shared" si="10"/>
        <v>25</v>
      </c>
      <c r="AM38" s="761"/>
      <c r="AN38" s="759">
        <f>U150</f>
        <v>2049</v>
      </c>
      <c r="AO38" s="760">
        <f t="shared" si="14"/>
        <v>36</v>
      </c>
      <c r="AP38" s="761"/>
      <c r="AQ38" s="241"/>
      <c r="AS38" s="438"/>
      <c r="AT38" s="46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row>
    <row r="39" spans="2:72" s="47" customFormat="1" ht="17.25" customHeight="1">
      <c r="B39" s="152">
        <v>1983</v>
      </c>
      <c r="C39" s="567">
        <v>6947.383445679306</v>
      </c>
      <c r="D39" s="551">
        <v>3459.75</v>
      </c>
      <c r="E39" s="484">
        <v>0.4979932412038775</v>
      </c>
      <c r="F39" s="535">
        <v>0.175</v>
      </c>
      <c r="G39" s="550">
        <v>0.026000000000000002</v>
      </c>
      <c r="H39" s="550">
        <v>0.209</v>
      </c>
      <c r="I39" s="535">
        <v>0.235</v>
      </c>
      <c r="J39" s="697">
        <v>-0.06</v>
      </c>
      <c r="K39" s="622">
        <v>0.32</v>
      </c>
      <c r="L39" s="486">
        <v>6947.383445679306</v>
      </c>
      <c r="M39" s="482">
        <v>0.4979932412038775</v>
      </c>
      <c r="N39" s="483">
        <f t="shared" si="2"/>
        <v>0.10439434342777879</v>
      </c>
      <c r="O39" s="444">
        <v>0.175</v>
      </c>
      <c r="P39" s="443">
        <v>0.04934576197702146</v>
      </c>
      <c r="Q39" s="443">
        <v>0.015199942192354939</v>
      </c>
      <c r="R39" s="444">
        <v>0.005487390707421057</v>
      </c>
      <c r="S39" s="443">
        <v>0.13896690512320253</v>
      </c>
      <c r="T39" s="487">
        <v>0.061</v>
      </c>
      <c r="U39" s="387">
        <v>1983</v>
      </c>
      <c r="V39" s="587">
        <f t="shared" si="3"/>
        <v>13950.758506047796</v>
      </c>
      <c r="W39" s="449">
        <v>0.026000000000000002</v>
      </c>
      <c r="X39" s="384">
        <v>0.32</v>
      </c>
      <c r="Y39" s="448">
        <f t="shared" si="4"/>
        <v>0.209</v>
      </c>
      <c r="Z39" s="448">
        <f t="shared" si="0"/>
        <v>-0.034</v>
      </c>
      <c r="AA39" s="448">
        <v>0.235</v>
      </c>
      <c r="AB39" s="449">
        <f t="shared" si="1"/>
        <v>-0.06</v>
      </c>
      <c r="AC39" s="449">
        <f t="shared" si="5"/>
        <v>0.0645457041693764</v>
      </c>
      <c r="AD39" s="449">
        <f t="shared" si="6"/>
        <v>0.07003309487679746</v>
      </c>
      <c r="AE39" s="449">
        <f t="shared" si="7"/>
        <v>0.07796690512320253</v>
      </c>
      <c r="AF39" s="450">
        <f t="shared" si="8"/>
        <v>0.020687332899775996</v>
      </c>
      <c r="AG39" s="183">
        <v>1983</v>
      </c>
      <c r="AH39" s="241"/>
      <c r="AI39" s="241"/>
      <c r="AJ39" s="241"/>
      <c r="AK39" s="241"/>
      <c r="AL39" s="241"/>
      <c r="AM39" s="241"/>
      <c r="AN39" s="241"/>
      <c r="AO39" s="241"/>
      <c r="AP39" s="241"/>
      <c r="AQ39" s="241"/>
      <c r="AS39" s="438"/>
      <c r="AT39" s="46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row>
    <row r="40" spans="2:72" s="47" customFormat="1" ht="17.25" customHeight="1">
      <c r="B40" s="152">
        <v>1984</v>
      </c>
      <c r="C40" s="567">
        <v>7471.145176074639</v>
      </c>
      <c r="D40" s="551">
        <v>3854.05</v>
      </c>
      <c r="E40" s="484">
        <v>0.5158579988971556</v>
      </c>
      <c r="F40" s="535">
        <v>0.17300000000000001</v>
      </c>
      <c r="G40" s="550">
        <v>0.028999999999999998</v>
      </c>
      <c r="H40" s="550">
        <v>0.193</v>
      </c>
      <c r="I40" s="535">
        <v>0.222</v>
      </c>
      <c r="J40" s="697">
        <v>-0.04899999999999999</v>
      </c>
      <c r="K40" s="622">
        <v>0.33</v>
      </c>
      <c r="L40" s="486">
        <v>7471.145176074639</v>
      </c>
      <c r="M40" s="482">
        <v>0.5158579988971556</v>
      </c>
      <c r="N40" s="483">
        <f t="shared" si="2"/>
        <v>0.10459441716783822</v>
      </c>
      <c r="O40" s="444">
        <v>0.17300000000000001</v>
      </c>
      <c r="P40" s="443">
        <v>0.04624304303265396</v>
      </c>
      <c r="Q40" s="443">
        <v>0.0149297492248414</v>
      </c>
      <c r="R40" s="444">
        <v>0.005205173778233286</v>
      </c>
      <c r="S40" s="443">
        <v>0.12662203396427135</v>
      </c>
      <c r="T40" s="487">
        <v>0.059000000000000004</v>
      </c>
      <c r="U40" s="387">
        <v>1984</v>
      </c>
      <c r="V40" s="587">
        <f t="shared" si="3"/>
        <v>14482.949168273204</v>
      </c>
      <c r="W40" s="449">
        <v>0.028999999999999998</v>
      </c>
      <c r="X40" s="384">
        <v>0.33</v>
      </c>
      <c r="Y40" s="448">
        <f t="shared" si="4"/>
        <v>0.193</v>
      </c>
      <c r="Z40" s="448">
        <f t="shared" si="0"/>
        <v>-0.01999999999999999</v>
      </c>
      <c r="AA40" s="448">
        <v>0.222</v>
      </c>
      <c r="AB40" s="449">
        <f t="shared" si="1"/>
        <v>-0.04899999999999999</v>
      </c>
      <c r="AC40" s="449">
        <f t="shared" si="5"/>
        <v>0.06117279225749536</v>
      </c>
      <c r="AD40" s="449">
        <f t="shared" si="6"/>
        <v>0.06637796603572865</v>
      </c>
      <c r="AE40" s="449">
        <f t="shared" si="7"/>
        <v>0.06762203396427136</v>
      </c>
      <c r="AF40" s="450">
        <f t="shared" si="8"/>
        <v>0.020134923003074685</v>
      </c>
      <c r="AG40" s="183">
        <v>1984</v>
      </c>
      <c r="AH40" s="241"/>
      <c r="AI40" s="241"/>
      <c r="AJ40" s="241"/>
      <c r="AK40" s="241"/>
      <c r="AL40" s="241"/>
      <c r="AM40" s="241"/>
      <c r="AN40" s="241"/>
      <c r="AO40" s="241"/>
      <c r="AP40" s="241"/>
      <c r="AQ40" s="241"/>
      <c r="AS40" s="438"/>
      <c r="AT40" s="46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row>
    <row r="41" spans="2:72" s="47" customFormat="1" ht="17.25" customHeight="1">
      <c r="B41" s="152">
        <v>1985</v>
      </c>
      <c r="C41" s="567">
        <v>7860.421107540924</v>
      </c>
      <c r="D41" s="551">
        <v>4193.575</v>
      </c>
      <c r="E41" s="484">
        <v>0.533505131929494</v>
      </c>
      <c r="F41" s="535">
        <v>0.177</v>
      </c>
      <c r="G41" s="550">
        <v>0.031</v>
      </c>
      <c r="H41" s="550">
        <v>0.197</v>
      </c>
      <c r="I41" s="535">
        <v>0.228</v>
      </c>
      <c r="J41" s="697">
        <v>-0.05100000000000002</v>
      </c>
      <c r="K41" s="622">
        <v>0.35</v>
      </c>
      <c r="L41" s="486">
        <v>7860.421107540924</v>
      </c>
      <c r="M41" s="482">
        <v>0.533505131929494</v>
      </c>
      <c r="N41" s="483">
        <f t="shared" si="2"/>
        <v>0.10570025670770587</v>
      </c>
      <c r="O41" s="444">
        <v>0.177</v>
      </c>
      <c r="P41" s="443">
        <v>0.044979045325289284</v>
      </c>
      <c r="Q41" s="443">
        <v>0.015695915775919115</v>
      </c>
      <c r="R41" s="444">
        <v>0.005402311869943902</v>
      </c>
      <c r="S41" s="443">
        <v>0.13092272702884772</v>
      </c>
      <c r="T41" s="487">
        <v>0.061</v>
      </c>
      <c r="U41" s="387">
        <v>1985</v>
      </c>
      <c r="V41" s="587">
        <f t="shared" si="3"/>
        <v>14733.543572697492</v>
      </c>
      <c r="W41" s="449">
        <v>0.031</v>
      </c>
      <c r="X41" s="384">
        <v>0.35</v>
      </c>
      <c r="Y41" s="448">
        <f t="shared" si="4"/>
        <v>0.197</v>
      </c>
      <c r="Z41" s="448">
        <f t="shared" si="0"/>
        <v>-0.020000000000000018</v>
      </c>
      <c r="AA41" s="448">
        <v>0.228</v>
      </c>
      <c r="AB41" s="449">
        <f t="shared" si="1"/>
        <v>-0.05100000000000002</v>
      </c>
      <c r="AC41" s="449">
        <f t="shared" si="5"/>
        <v>0.0606749611012084</v>
      </c>
      <c r="AD41" s="449">
        <f t="shared" si="6"/>
        <v>0.0660772729711523</v>
      </c>
      <c r="AE41" s="449">
        <f t="shared" si="7"/>
        <v>0.06992272702884772</v>
      </c>
      <c r="AF41" s="450">
        <f t="shared" si="8"/>
        <v>0.021098227645863016</v>
      </c>
      <c r="AG41" s="183">
        <v>1985</v>
      </c>
      <c r="AH41" s="241"/>
      <c r="AQ41" s="241"/>
      <c r="AS41" s="438"/>
      <c r="AT41" s="46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row>
    <row r="42" spans="2:72" s="47" customFormat="1" ht="17.25" customHeight="1">
      <c r="B42" s="152">
        <v>1986</v>
      </c>
      <c r="C42" s="567">
        <v>8185.748155274862</v>
      </c>
      <c r="D42" s="551">
        <v>4479.8</v>
      </c>
      <c r="E42" s="484">
        <v>0.5472682417077828</v>
      </c>
      <c r="F42" s="535">
        <v>0.175</v>
      </c>
      <c r="G42" s="550">
        <v>0.031</v>
      </c>
      <c r="H42" s="550">
        <v>0.194</v>
      </c>
      <c r="I42" s="535">
        <v>0.225</v>
      </c>
      <c r="J42" s="697">
        <v>-0.05000000000000002</v>
      </c>
      <c r="K42" s="622">
        <v>0.38</v>
      </c>
      <c r="L42" s="486">
        <v>8185.748155274862</v>
      </c>
      <c r="M42" s="482">
        <v>0.5472682417077828</v>
      </c>
      <c r="N42" s="483">
        <f t="shared" si="2"/>
        <v>0.09744209056856612</v>
      </c>
      <c r="O42" s="444">
        <v>0.175</v>
      </c>
      <c r="P42" s="443">
        <v>0.044367382472431806</v>
      </c>
      <c r="Q42" s="443">
        <v>0.015662306352962185</v>
      </c>
      <c r="R42" s="444">
        <v>0.005579490155810527</v>
      </c>
      <c r="S42" s="443">
        <v>0.12839082101879548</v>
      </c>
      <c r="T42" s="487">
        <v>0.062</v>
      </c>
      <c r="U42" s="387">
        <v>1986</v>
      </c>
      <c r="V42" s="587">
        <f t="shared" si="3"/>
        <v>14957.469722216574</v>
      </c>
      <c r="W42" s="449">
        <v>0.031</v>
      </c>
      <c r="X42" s="384">
        <v>0.38</v>
      </c>
      <c r="Y42" s="448">
        <f t="shared" si="4"/>
        <v>0.194</v>
      </c>
      <c r="Z42" s="448">
        <f t="shared" si="0"/>
        <v>-0.019000000000000017</v>
      </c>
      <c r="AA42" s="448">
        <v>0.225</v>
      </c>
      <c r="AB42" s="449">
        <f t="shared" si="1"/>
        <v>-0.05000000000000002</v>
      </c>
      <c r="AC42" s="449">
        <f t="shared" si="5"/>
        <v>0.06002968882539399</v>
      </c>
      <c r="AD42" s="449">
        <f t="shared" si="6"/>
        <v>0.06560917898120451</v>
      </c>
      <c r="AE42" s="449">
        <f t="shared" si="7"/>
        <v>0.06639082101879548</v>
      </c>
      <c r="AF42" s="450">
        <f t="shared" si="8"/>
        <v>0.021241796508772712</v>
      </c>
      <c r="AG42" s="183">
        <v>1986</v>
      </c>
      <c r="AH42" s="241"/>
      <c r="AQ42" s="241"/>
      <c r="AS42" s="438"/>
      <c r="AT42" s="46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row>
    <row r="43" spans="2:72" s="47" customFormat="1" ht="17.25" customHeight="1">
      <c r="B43" s="152">
        <v>1987</v>
      </c>
      <c r="C43" s="567">
        <v>8435.74939747053</v>
      </c>
      <c r="D43" s="551">
        <v>4711.65</v>
      </c>
      <c r="E43" s="484">
        <v>0.5585336616818884</v>
      </c>
      <c r="F43" s="535">
        <v>0.184</v>
      </c>
      <c r="G43" s="550">
        <v>0.03</v>
      </c>
      <c r="H43" s="550">
        <v>0.18600000000000003</v>
      </c>
      <c r="I43" s="535">
        <v>0.21600000000000003</v>
      </c>
      <c r="J43" s="697">
        <v>-0.03200000000000003</v>
      </c>
      <c r="K43" s="622">
        <v>0.4</v>
      </c>
      <c r="L43" s="486">
        <v>8435.74939747053</v>
      </c>
      <c r="M43" s="482">
        <v>0.5585336616818884</v>
      </c>
      <c r="N43" s="483">
        <f t="shared" si="2"/>
        <v>0.0832637085845894</v>
      </c>
      <c r="O43" s="444">
        <v>0.184</v>
      </c>
      <c r="P43" s="443">
        <v>0.044008362251016106</v>
      </c>
      <c r="Q43" s="443">
        <v>0.015943459297698262</v>
      </c>
      <c r="R43" s="444">
        <v>0.005822800929610646</v>
      </c>
      <c r="S43" s="443">
        <v>0.12022537752167502</v>
      </c>
      <c r="T43" s="487">
        <v>0.061</v>
      </c>
      <c r="U43" s="387">
        <v>1987</v>
      </c>
      <c r="V43" s="587">
        <f t="shared" si="3"/>
        <v>15103.385840825278</v>
      </c>
      <c r="W43" s="449">
        <v>0.03</v>
      </c>
      <c r="X43" s="384">
        <v>0.4</v>
      </c>
      <c r="Y43" s="448">
        <f t="shared" si="4"/>
        <v>0.18600000000000003</v>
      </c>
      <c r="Z43" s="448">
        <f t="shared" si="0"/>
        <v>-0.0020000000000000295</v>
      </c>
      <c r="AA43" s="448">
        <v>0.21600000000000003</v>
      </c>
      <c r="AB43" s="449">
        <f t="shared" si="1"/>
        <v>-0.03200000000000003</v>
      </c>
      <c r="AC43" s="449">
        <f t="shared" si="5"/>
        <v>0.05995182154871437</v>
      </c>
      <c r="AD43" s="449">
        <f t="shared" si="6"/>
        <v>0.06577462247832501</v>
      </c>
      <c r="AE43" s="449">
        <f t="shared" si="7"/>
        <v>0.05922537752167502</v>
      </c>
      <c r="AF43" s="450">
        <f t="shared" si="8"/>
        <v>0.021766260227308907</v>
      </c>
      <c r="AG43" s="183">
        <v>1987</v>
      </c>
      <c r="AH43" s="241"/>
      <c r="AQ43" s="241"/>
      <c r="AS43" s="438"/>
      <c r="AT43" s="46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row>
    <row r="44" spans="2:72" s="47" customFormat="1" ht="17.25" customHeight="1">
      <c r="B44" s="152">
        <v>1988</v>
      </c>
      <c r="C44" s="567">
        <v>8785.126728743031</v>
      </c>
      <c r="D44" s="551">
        <v>5055.375</v>
      </c>
      <c r="E44" s="484">
        <v>0.5754470204123417</v>
      </c>
      <c r="F44" s="535">
        <v>0.182</v>
      </c>
      <c r="G44" s="550">
        <v>0.03</v>
      </c>
      <c r="H44" s="550">
        <v>0.183</v>
      </c>
      <c r="I44" s="535">
        <v>0.213</v>
      </c>
      <c r="J44" s="697">
        <v>-0.031</v>
      </c>
      <c r="K44" s="622">
        <v>0.4</v>
      </c>
      <c r="L44" s="486">
        <v>8785.126728743031</v>
      </c>
      <c r="M44" s="482">
        <v>0.5754470204123417</v>
      </c>
      <c r="N44" s="483">
        <f t="shared" si="2"/>
        <v>0.08057948370194618</v>
      </c>
      <c r="O44" s="444">
        <v>0.182</v>
      </c>
      <c r="P44" s="443">
        <v>0.043387681428182875</v>
      </c>
      <c r="Q44" s="443">
        <v>0.015602799001063225</v>
      </c>
      <c r="R44" s="444">
        <v>0.0060256657517988275</v>
      </c>
      <c r="S44" s="443">
        <v>0.11798385381895507</v>
      </c>
      <c r="T44" s="487">
        <v>0.057999999999999996</v>
      </c>
      <c r="U44" s="387">
        <v>1988</v>
      </c>
      <c r="V44" s="587">
        <f t="shared" si="3"/>
        <v>15266.612593541573</v>
      </c>
      <c r="W44" s="449">
        <v>0.03</v>
      </c>
      <c r="X44" s="384">
        <v>0.4</v>
      </c>
      <c r="Y44" s="448">
        <f t="shared" si="4"/>
        <v>0.183</v>
      </c>
      <c r="Z44" s="448">
        <f t="shared" si="0"/>
        <v>-0.0010000000000000009</v>
      </c>
      <c r="AA44" s="448">
        <v>0.213</v>
      </c>
      <c r="AB44" s="449">
        <f t="shared" si="1"/>
        <v>-0.031</v>
      </c>
      <c r="AC44" s="449">
        <f t="shared" si="5"/>
        <v>0.0589904804292461</v>
      </c>
      <c r="AD44" s="449">
        <f t="shared" si="6"/>
        <v>0.06501614618104493</v>
      </c>
      <c r="AE44" s="449">
        <f t="shared" si="7"/>
        <v>0.059983853818955074</v>
      </c>
      <c r="AF44" s="450">
        <f t="shared" si="8"/>
        <v>0.02162846475286205</v>
      </c>
      <c r="AG44" s="183">
        <v>1988</v>
      </c>
      <c r="AH44" s="241"/>
      <c r="AQ44" s="241"/>
      <c r="AS44" s="438"/>
      <c r="AT44" s="46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row>
    <row r="45" spans="2:72" s="47" customFormat="1" ht="17.25" customHeight="1">
      <c r="B45" s="152">
        <v>1989</v>
      </c>
      <c r="C45" s="567">
        <v>9137.493809234296</v>
      </c>
      <c r="D45" s="551">
        <v>5466.975</v>
      </c>
      <c r="E45" s="484">
        <v>0.5983013629486794</v>
      </c>
      <c r="F45" s="535">
        <v>0.184</v>
      </c>
      <c r="G45" s="550">
        <v>0.031</v>
      </c>
      <c r="H45" s="550">
        <v>0.181</v>
      </c>
      <c r="I45" s="535">
        <v>0.212</v>
      </c>
      <c r="J45" s="697">
        <v>-0.027999999999999997</v>
      </c>
      <c r="K45" s="622">
        <v>0.39</v>
      </c>
      <c r="L45" s="486">
        <v>9137.493809234296</v>
      </c>
      <c r="M45" s="482">
        <v>0.5983013629486794</v>
      </c>
      <c r="N45" s="483">
        <f t="shared" si="2"/>
        <v>0.08347141448246401</v>
      </c>
      <c r="O45" s="444">
        <v>0.184</v>
      </c>
      <c r="P45" s="443">
        <v>0.0425357716104427</v>
      </c>
      <c r="Q45" s="443">
        <v>0.015541318553679136</v>
      </c>
      <c r="R45" s="444">
        <v>0.006329642992697057</v>
      </c>
      <c r="S45" s="443">
        <v>0.1165932668431811</v>
      </c>
      <c r="T45" s="487">
        <v>0.055999999999999994</v>
      </c>
      <c r="U45" s="387">
        <v>1989</v>
      </c>
      <c r="V45" s="587">
        <f t="shared" si="3"/>
        <v>15272.393437649722</v>
      </c>
      <c r="W45" s="449">
        <v>0.031</v>
      </c>
      <c r="X45" s="384">
        <v>0.39</v>
      </c>
      <c r="Y45" s="448">
        <f t="shared" si="4"/>
        <v>0.181</v>
      </c>
      <c r="Z45" s="448">
        <f t="shared" si="0"/>
        <v>0.0030000000000000027</v>
      </c>
      <c r="AA45" s="448">
        <v>0.212</v>
      </c>
      <c r="AB45" s="449">
        <f t="shared" si="1"/>
        <v>-0.027999999999999997</v>
      </c>
      <c r="AC45" s="449">
        <f t="shared" si="5"/>
        <v>0.05807709016412184</v>
      </c>
      <c r="AD45" s="449">
        <f t="shared" si="6"/>
        <v>0.0644067331568189</v>
      </c>
      <c r="AE45" s="449">
        <f t="shared" si="7"/>
        <v>0.0605932668431811</v>
      </c>
      <c r="AF45" s="450">
        <f t="shared" si="8"/>
        <v>0.021870961546376192</v>
      </c>
      <c r="AG45" s="183">
        <v>1989</v>
      </c>
      <c r="AH45" s="241"/>
      <c r="AS45" s="438"/>
      <c r="AT45" s="46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row>
    <row r="46" spans="2:72" s="47" customFormat="1" ht="17.25" customHeight="1">
      <c r="B46" s="152">
        <v>1990</v>
      </c>
      <c r="C46" s="567">
        <v>9411.730540672344</v>
      </c>
      <c r="D46" s="551">
        <v>5835.075000000001</v>
      </c>
      <c r="E46" s="484">
        <v>0.6199789693068668</v>
      </c>
      <c r="F46" s="535">
        <v>0.18</v>
      </c>
      <c r="G46" s="550">
        <v>0.032</v>
      </c>
      <c r="H46" s="550">
        <v>0.18699999999999997</v>
      </c>
      <c r="I46" s="535">
        <v>0.21899999999999997</v>
      </c>
      <c r="J46" s="697">
        <v>-0.03899999999999998</v>
      </c>
      <c r="K46" s="622">
        <v>0.41</v>
      </c>
      <c r="L46" s="486">
        <v>9411.730540672344</v>
      </c>
      <c r="M46" s="482">
        <v>0.6199789693068668</v>
      </c>
      <c r="N46" s="483">
        <f t="shared" si="2"/>
        <v>0.0884228925332753</v>
      </c>
      <c r="O46" s="444">
        <v>0.18</v>
      </c>
      <c r="P46" s="443">
        <v>0.042608364074155</v>
      </c>
      <c r="Q46" s="443">
        <v>0.016812465992296584</v>
      </c>
      <c r="R46" s="444">
        <v>0.0070441253968457984</v>
      </c>
      <c r="S46" s="443">
        <v>0.12053504453670259</v>
      </c>
      <c r="T46" s="487">
        <v>0.052000000000000005</v>
      </c>
      <c r="U46" s="387">
        <v>1990</v>
      </c>
      <c r="V46" s="587">
        <f t="shared" si="3"/>
        <v>15180.725486857416</v>
      </c>
      <c r="W46" s="449">
        <v>0.032</v>
      </c>
      <c r="X46" s="384">
        <v>0.41</v>
      </c>
      <c r="Y46" s="448">
        <f t="shared" si="4"/>
        <v>0.18699999999999997</v>
      </c>
      <c r="Z46" s="448">
        <f t="shared" si="0"/>
        <v>-0.0069999999999999785</v>
      </c>
      <c r="AA46" s="448">
        <v>0.21899999999999997</v>
      </c>
      <c r="AB46" s="449">
        <f t="shared" si="1"/>
        <v>-0.03899999999999998</v>
      </c>
      <c r="AC46" s="449">
        <f t="shared" si="5"/>
        <v>0.05942083006645158</v>
      </c>
      <c r="AD46" s="449">
        <f t="shared" si="6"/>
        <v>0.06646495546329738</v>
      </c>
      <c r="AE46" s="449">
        <f t="shared" si="7"/>
        <v>0.06853504453670259</v>
      </c>
      <c r="AF46" s="450">
        <f t="shared" si="8"/>
        <v>0.02385659138914238</v>
      </c>
      <c r="AG46" s="183">
        <v>1990</v>
      </c>
      <c r="AH46" s="241"/>
      <c r="AS46" s="438"/>
      <c r="AT46" s="46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row>
    <row r="47" spans="2:72" s="47" customFormat="1" ht="17.25" customHeight="1">
      <c r="B47" s="152">
        <v>1991</v>
      </c>
      <c r="C47" s="567">
        <v>9433.08211252671</v>
      </c>
      <c r="D47" s="551">
        <v>6062.799999999999</v>
      </c>
      <c r="E47" s="484">
        <v>0.6427167629495001</v>
      </c>
      <c r="F47" s="535">
        <v>0.17800000000000002</v>
      </c>
      <c r="G47" s="550">
        <v>0.033</v>
      </c>
      <c r="H47" s="550">
        <v>0.19</v>
      </c>
      <c r="I47" s="535">
        <v>0.223</v>
      </c>
      <c r="J47" s="697">
        <v>-0.044999999999999984</v>
      </c>
      <c r="K47" s="622">
        <v>0.44</v>
      </c>
      <c r="L47" s="486">
        <v>9433.08211252671</v>
      </c>
      <c r="M47" s="482">
        <v>0.6427167629495001</v>
      </c>
      <c r="N47" s="483">
        <f t="shared" si="2"/>
        <v>0.08492023113968038</v>
      </c>
      <c r="O47" s="444">
        <v>0.17800000000000002</v>
      </c>
      <c r="P47" s="443">
        <v>0.04437141254865739</v>
      </c>
      <c r="Q47" s="443">
        <v>0.01723444613050076</v>
      </c>
      <c r="R47" s="444">
        <v>0.008664808339381146</v>
      </c>
      <c r="S47" s="443">
        <v>0.11972933298146071</v>
      </c>
      <c r="T47" s="487">
        <v>0.046</v>
      </c>
      <c r="U47" s="387">
        <v>1991</v>
      </c>
      <c r="V47" s="587">
        <f t="shared" si="3"/>
        <v>14676.888259825724</v>
      </c>
      <c r="W47" s="449">
        <v>0.033</v>
      </c>
      <c r="X47" s="384">
        <v>0.44</v>
      </c>
      <c r="Y47" s="448">
        <f t="shared" si="4"/>
        <v>0.19</v>
      </c>
      <c r="Z47" s="448">
        <f t="shared" si="0"/>
        <v>-0.011999999999999983</v>
      </c>
      <c r="AA47" s="448">
        <v>0.223</v>
      </c>
      <c r="AB47" s="449">
        <f t="shared" si="1"/>
        <v>-0.044999999999999984</v>
      </c>
      <c r="AC47" s="449">
        <f t="shared" si="5"/>
        <v>0.061605858679158146</v>
      </c>
      <c r="AD47" s="449">
        <f t="shared" si="6"/>
        <v>0.07027066701853929</v>
      </c>
      <c r="AE47" s="449">
        <f t="shared" si="7"/>
        <v>0.07372933298146071</v>
      </c>
      <c r="AF47" s="450">
        <f t="shared" si="8"/>
        <v>0.025899254469881908</v>
      </c>
      <c r="AG47" s="183">
        <v>1991</v>
      </c>
      <c r="AH47" s="241"/>
      <c r="AS47" s="438"/>
      <c r="AT47" s="46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row>
    <row r="48" spans="2:72" s="47" customFormat="1" ht="17.25" customHeight="1">
      <c r="B48" s="152">
        <v>1992</v>
      </c>
      <c r="C48" s="567">
        <v>9604.609052219223</v>
      </c>
      <c r="D48" s="551">
        <v>6342.7</v>
      </c>
      <c r="E48" s="484">
        <v>0.6603808614713441</v>
      </c>
      <c r="F48" s="535">
        <v>0.175</v>
      </c>
      <c r="G48" s="550">
        <v>0.032</v>
      </c>
      <c r="H48" s="550">
        <v>0.189</v>
      </c>
      <c r="I48" s="535">
        <v>0.221</v>
      </c>
      <c r="J48" s="697">
        <v>-0.04600000000000001</v>
      </c>
      <c r="K48" s="622">
        <v>0.47</v>
      </c>
      <c r="L48" s="486">
        <v>9604.609052219223</v>
      </c>
      <c r="M48" s="482">
        <v>0.6603808614713441</v>
      </c>
      <c r="N48" s="483">
        <f t="shared" si="2"/>
        <v>0.07737261320772448</v>
      </c>
      <c r="O48" s="444">
        <v>0.175</v>
      </c>
      <c r="P48" s="443">
        <v>0.04534094313147398</v>
      </c>
      <c r="Q48" s="443">
        <v>0.018765509956327746</v>
      </c>
      <c r="R48" s="444">
        <v>0.01069371088022451</v>
      </c>
      <c r="S48" s="443">
        <v>0.11419983603197377</v>
      </c>
      <c r="T48" s="487">
        <v>0.048</v>
      </c>
      <c r="U48" s="387">
        <v>1992</v>
      </c>
      <c r="V48" s="587">
        <f t="shared" si="3"/>
        <v>14544.045129987455</v>
      </c>
      <c r="W48" s="449">
        <v>0.032</v>
      </c>
      <c r="X48" s="384">
        <v>0.47</v>
      </c>
      <c r="Y48" s="448">
        <f t="shared" si="4"/>
        <v>0.189</v>
      </c>
      <c r="Z48" s="448">
        <f t="shared" si="0"/>
        <v>-0.014000000000000012</v>
      </c>
      <c r="AA48" s="448">
        <v>0.221</v>
      </c>
      <c r="AB48" s="449">
        <f t="shared" si="1"/>
        <v>-0.04600000000000001</v>
      </c>
      <c r="AC48" s="449">
        <f t="shared" si="5"/>
        <v>0.06410645308780172</v>
      </c>
      <c r="AD48" s="449">
        <f t="shared" si="6"/>
        <v>0.07480016396802623</v>
      </c>
      <c r="AE48" s="449">
        <f t="shared" si="7"/>
        <v>0.06619983603197377</v>
      </c>
      <c r="AF48" s="450">
        <f t="shared" si="8"/>
        <v>0.029459220836552256</v>
      </c>
      <c r="AG48" s="183">
        <v>1992</v>
      </c>
      <c r="AH48" s="241"/>
      <c r="AS48" s="438"/>
      <c r="AT48" s="46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row>
    <row r="49" spans="2:72" s="47" customFormat="1" ht="17.25" customHeight="1">
      <c r="B49" s="152">
        <v>1993</v>
      </c>
      <c r="C49" s="567">
        <v>9943.879443654832</v>
      </c>
      <c r="D49" s="551">
        <v>6715.450000000001</v>
      </c>
      <c r="E49" s="484">
        <v>0.6753350176912206</v>
      </c>
      <c r="F49" s="535">
        <v>0.175</v>
      </c>
      <c r="G49" s="550">
        <v>0.03</v>
      </c>
      <c r="H49" s="550">
        <v>0.184</v>
      </c>
      <c r="I49" s="535">
        <v>0.214</v>
      </c>
      <c r="J49" s="697">
        <v>-0.03900000000000001</v>
      </c>
      <c r="K49" s="622">
        <v>0.48</v>
      </c>
      <c r="L49" s="486">
        <v>9943.879443654832</v>
      </c>
      <c r="M49" s="482">
        <v>0.6753350176912206</v>
      </c>
      <c r="N49" s="483">
        <f t="shared" si="2"/>
        <v>0.06827305211832264</v>
      </c>
      <c r="O49" s="444">
        <v>0.175</v>
      </c>
      <c r="P49" s="443">
        <v>0.04535585850538682</v>
      </c>
      <c r="Q49" s="443">
        <v>0.01944054382059281</v>
      </c>
      <c r="R49" s="444">
        <v>0.011283532749108397</v>
      </c>
      <c r="S49" s="443">
        <v>0.10792006492491196</v>
      </c>
      <c r="T49" s="487">
        <v>0.044000000000000004</v>
      </c>
      <c r="U49" s="387">
        <v>1993</v>
      </c>
      <c r="V49" s="587">
        <f t="shared" si="3"/>
        <v>14724.36521602292</v>
      </c>
      <c r="W49" s="449">
        <v>0.03</v>
      </c>
      <c r="X49" s="384">
        <v>0.48</v>
      </c>
      <c r="Y49" s="448">
        <f t="shared" si="4"/>
        <v>0.184</v>
      </c>
      <c r="Z49" s="448">
        <f t="shared" si="0"/>
        <v>-0.009000000000000008</v>
      </c>
      <c r="AA49" s="448">
        <v>0.214</v>
      </c>
      <c r="AB49" s="449">
        <f t="shared" si="1"/>
        <v>-0.03900000000000001</v>
      </c>
      <c r="AC49" s="449">
        <f t="shared" si="5"/>
        <v>0.06479640232597964</v>
      </c>
      <c r="AD49" s="449">
        <f t="shared" si="6"/>
        <v>0.07607993507508803</v>
      </c>
      <c r="AE49" s="449">
        <f t="shared" si="7"/>
        <v>0.06392006492491195</v>
      </c>
      <c r="AF49" s="450">
        <f t="shared" si="8"/>
        <v>0.030724076569701206</v>
      </c>
      <c r="AG49" s="183">
        <v>1993</v>
      </c>
      <c r="AH49" s="241"/>
      <c r="AS49" s="438"/>
      <c r="AT49" s="46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row>
    <row r="50" spans="2:72" s="47" customFormat="1" ht="17.25" customHeight="1">
      <c r="B50" s="152">
        <v>1994</v>
      </c>
      <c r="C50" s="567">
        <v>10257.088746767582</v>
      </c>
      <c r="D50" s="551">
        <v>7085.75</v>
      </c>
      <c r="E50" s="484">
        <v>0.6908149256515893</v>
      </c>
      <c r="F50" s="535">
        <v>0.18</v>
      </c>
      <c r="G50" s="550">
        <v>0.028999999999999998</v>
      </c>
      <c r="H50" s="550">
        <v>0.181</v>
      </c>
      <c r="I50" s="535">
        <v>0.21</v>
      </c>
      <c r="J50" s="697">
        <v>-0.03</v>
      </c>
      <c r="K50" s="622">
        <v>0.48</v>
      </c>
      <c r="L50" s="486">
        <v>10257.088746767582</v>
      </c>
      <c r="M50" s="482">
        <v>0.6908149256515893</v>
      </c>
      <c r="N50" s="483">
        <f t="shared" si="2"/>
        <v>0.06381827544835325</v>
      </c>
      <c r="O50" s="444">
        <v>0.18</v>
      </c>
      <c r="P50" s="443">
        <v>0.04509967187665385</v>
      </c>
      <c r="Q50" s="443">
        <v>0.020427901069047034</v>
      </c>
      <c r="R50" s="444">
        <v>0.011577320678827224</v>
      </c>
      <c r="S50" s="443">
        <v>0.10389510637547189</v>
      </c>
      <c r="T50" s="487">
        <v>0.04</v>
      </c>
      <c r="U50" s="387">
        <v>1994</v>
      </c>
      <c r="V50" s="587">
        <f t="shared" si="3"/>
        <v>14847.80997905178</v>
      </c>
      <c r="W50" s="449">
        <v>0.028999999999999998</v>
      </c>
      <c r="X50" s="384">
        <v>0.48</v>
      </c>
      <c r="Y50" s="448">
        <f t="shared" si="4"/>
        <v>0.181</v>
      </c>
      <c r="Z50" s="448">
        <f t="shared" si="0"/>
        <v>-0.0010000000000000009</v>
      </c>
      <c r="AA50" s="448">
        <v>0.21</v>
      </c>
      <c r="AB50" s="449">
        <f t="shared" si="1"/>
        <v>-0.03</v>
      </c>
      <c r="AC50" s="449">
        <f t="shared" si="5"/>
        <v>0.06552757294570088</v>
      </c>
      <c r="AD50" s="449">
        <f t="shared" si="6"/>
        <v>0.0771048936245281</v>
      </c>
      <c r="AE50" s="449">
        <f t="shared" si="7"/>
        <v>0.06389510637547188</v>
      </c>
      <c r="AF50" s="450">
        <f t="shared" si="8"/>
        <v>0.032005221747874256</v>
      </c>
      <c r="AG50" s="183">
        <v>1994</v>
      </c>
      <c r="AH50" s="241"/>
      <c r="AS50" s="438"/>
      <c r="AT50" s="46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row>
    <row r="51" spans="2:72" s="47" customFormat="1" ht="17.25" customHeight="1">
      <c r="B51" s="152">
        <v>1995</v>
      </c>
      <c r="C51" s="567">
        <v>10624.854358633369</v>
      </c>
      <c r="D51" s="551">
        <v>7494.75</v>
      </c>
      <c r="E51" s="484">
        <v>0.7053979044813955</v>
      </c>
      <c r="F51" s="535">
        <v>0.184</v>
      </c>
      <c r="G51" s="550">
        <v>0.032</v>
      </c>
      <c r="H51" s="550">
        <v>0.17400000000000002</v>
      </c>
      <c r="I51" s="535">
        <v>0.20600000000000002</v>
      </c>
      <c r="J51" s="697">
        <v>-0.02200000000000002</v>
      </c>
      <c r="K51" s="622">
        <v>0.48</v>
      </c>
      <c r="L51" s="486">
        <v>10624.854358633369</v>
      </c>
      <c r="M51" s="482">
        <v>0.7053979044813955</v>
      </c>
      <c r="N51" s="483">
        <f t="shared" si="2"/>
        <v>0.06974630549124343</v>
      </c>
      <c r="O51" s="444">
        <v>0.184</v>
      </c>
      <c r="P51" s="443">
        <v>0.04481083425064212</v>
      </c>
      <c r="Q51" s="443">
        <v>0.021328930251175823</v>
      </c>
      <c r="R51" s="444">
        <v>0.01188431902331632</v>
      </c>
      <c r="S51" s="443">
        <v>0.09597591647486575</v>
      </c>
      <c r="T51" s="487">
        <v>0.037000000000000005</v>
      </c>
      <c r="U51" s="387">
        <v>1995</v>
      </c>
      <c r="V51" s="587">
        <f t="shared" si="3"/>
        <v>15062.214235587644</v>
      </c>
      <c r="W51" s="449">
        <v>0.032</v>
      </c>
      <c r="X51" s="384">
        <v>0.48</v>
      </c>
      <c r="Y51" s="448">
        <f t="shared" si="4"/>
        <v>0.17400000000000002</v>
      </c>
      <c r="Z51" s="448">
        <f t="shared" si="0"/>
        <v>0.009999999999999981</v>
      </c>
      <c r="AA51" s="448">
        <v>0.20600000000000002</v>
      </c>
      <c r="AB51" s="449">
        <f t="shared" si="1"/>
        <v>-0.02200000000000002</v>
      </c>
      <c r="AC51" s="449">
        <f t="shared" si="5"/>
        <v>0.06613976450181794</v>
      </c>
      <c r="AD51" s="449">
        <f t="shared" si="6"/>
        <v>0.07802408352513426</v>
      </c>
      <c r="AE51" s="449">
        <f t="shared" si="7"/>
        <v>0.05897591647486575</v>
      </c>
      <c r="AF51" s="450">
        <f t="shared" si="8"/>
        <v>0.033213249274492145</v>
      </c>
      <c r="AG51" s="183">
        <v>1995</v>
      </c>
      <c r="AH51" s="241"/>
      <c r="AS51" s="438"/>
      <c r="AT51" s="46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row>
    <row r="52" spans="2:72" s="47" customFormat="1" ht="17.25" customHeight="1">
      <c r="B52" s="152">
        <v>1996</v>
      </c>
      <c r="C52" s="567">
        <v>10933.24831344687</v>
      </c>
      <c r="D52" s="551">
        <v>7865.15</v>
      </c>
      <c r="E52" s="484">
        <v>0.7193790696518438</v>
      </c>
      <c r="F52" s="535">
        <v>0.188</v>
      </c>
      <c r="G52" s="550">
        <v>0.031</v>
      </c>
      <c r="H52" s="550">
        <v>0.17099999999999999</v>
      </c>
      <c r="I52" s="535">
        <v>0.20199999999999999</v>
      </c>
      <c r="J52" s="697">
        <v>-0.013999999999999985</v>
      </c>
      <c r="K52" s="622">
        <v>0.47</v>
      </c>
      <c r="L52" s="486">
        <v>10933.24831344687</v>
      </c>
      <c r="M52" s="482">
        <v>0.7193790696518438</v>
      </c>
      <c r="N52" s="483">
        <f t="shared" si="2"/>
        <v>0.06653860291425008</v>
      </c>
      <c r="O52" s="444">
        <v>0.188</v>
      </c>
      <c r="P52" s="443">
        <v>0.04445827479450487</v>
      </c>
      <c r="Q52" s="443">
        <v>0.022151516500003177</v>
      </c>
      <c r="R52" s="444">
        <v>0.011695898997476209</v>
      </c>
      <c r="S52" s="443">
        <v>0.09269430970801573</v>
      </c>
      <c r="T52" s="487">
        <v>0.034</v>
      </c>
      <c r="U52" s="387">
        <v>1996</v>
      </c>
      <c r="V52" s="587">
        <f t="shared" si="3"/>
        <v>15198.174056882426</v>
      </c>
      <c r="W52" s="449">
        <v>0.031</v>
      </c>
      <c r="X52" s="384">
        <v>0.47</v>
      </c>
      <c r="Y52" s="448">
        <f t="shared" si="4"/>
        <v>0.17099999999999999</v>
      </c>
      <c r="Z52" s="448">
        <f t="shared" si="0"/>
        <v>0.017000000000000015</v>
      </c>
      <c r="AA52" s="448">
        <v>0.20199999999999999</v>
      </c>
      <c r="AB52" s="449">
        <f t="shared" si="1"/>
        <v>-0.013999999999999985</v>
      </c>
      <c r="AC52" s="449">
        <f t="shared" si="5"/>
        <v>0.06660979129450804</v>
      </c>
      <c r="AD52" s="449">
        <f t="shared" si="6"/>
        <v>0.07830569029198425</v>
      </c>
      <c r="AE52" s="449">
        <f t="shared" si="7"/>
        <v>0.05869430970801573</v>
      </c>
      <c r="AF52" s="450">
        <f t="shared" si="8"/>
        <v>0.03384741549747938</v>
      </c>
      <c r="AG52" s="183">
        <v>1996</v>
      </c>
      <c r="AH52" s="241"/>
      <c r="AS52" s="438"/>
      <c r="AT52" s="46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row>
    <row r="53" spans="2:72" s="47" customFormat="1" ht="17.25" customHeight="1">
      <c r="B53" s="152">
        <v>1997</v>
      </c>
      <c r="C53" s="567">
        <v>11409.703215495723</v>
      </c>
      <c r="D53" s="551">
        <v>8349.975</v>
      </c>
      <c r="E53" s="484">
        <v>0.7318310426041362</v>
      </c>
      <c r="F53" s="535">
        <v>0.192</v>
      </c>
      <c r="G53" s="550">
        <v>0.03</v>
      </c>
      <c r="H53" s="550">
        <v>0.165</v>
      </c>
      <c r="I53" s="535">
        <v>0.195</v>
      </c>
      <c r="J53" s="697">
        <v>-0.0030000000000000027</v>
      </c>
      <c r="K53" s="622">
        <v>0.44</v>
      </c>
      <c r="L53" s="486">
        <v>11409.703215495723</v>
      </c>
      <c r="M53" s="482">
        <v>0.7318310426041362</v>
      </c>
      <c r="N53" s="483">
        <f t="shared" si="2"/>
        <v>0.06575913688944958</v>
      </c>
      <c r="O53" s="444">
        <v>0.192</v>
      </c>
      <c r="P53" s="443">
        <v>0.04374276569690328</v>
      </c>
      <c r="Q53" s="443">
        <v>0.022756475318788376</v>
      </c>
      <c r="R53" s="444">
        <v>0.01144338755505256</v>
      </c>
      <c r="S53" s="443">
        <v>0.08705737142925579</v>
      </c>
      <c r="T53" s="487">
        <v>0.033</v>
      </c>
      <c r="U53" s="387">
        <v>1997</v>
      </c>
      <c r="V53" s="587">
        <f t="shared" si="3"/>
        <v>15590.624818121423</v>
      </c>
      <c r="W53" s="449">
        <v>0.03</v>
      </c>
      <c r="X53" s="384">
        <v>0.44</v>
      </c>
      <c r="Y53" s="448">
        <f t="shared" si="4"/>
        <v>0.165</v>
      </c>
      <c r="Z53" s="448">
        <f t="shared" si="0"/>
        <v>0.026999999999999996</v>
      </c>
      <c r="AA53" s="448">
        <v>0.195</v>
      </c>
      <c r="AB53" s="449">
        <f t="shared" si="1"/>
        <v>-0.0030000000000000027</v>
      </c>
      <c r="AC53" s="449">
        <f t="shared" si="5"/>
        <v>0.06649924101569166</v>
      </c>
      <c r="AD53" s="449">
        <f t="shared" si="6"/>
        <v>0.07794262857074422</v>
      </c>
      <c r="AE53" s="449">
        <f t="shared" si="7"/>
        <v>0.05405737142925579</v>
      </c>
      <c r="AF53" s="450">
        <f t="shared" si="8"/>
        <v>0.034199862873840935</v>
      </c>
      <c r="AG53" s="183">
        <v>1997</v>
      </c>
      <c r="AH53" s="241"/>
      <c r="AI53" s="239"/>
      <c r="AJ53" s="240"/>
      <c r="AK53" s="237"/>
      <c r="AL53" s="237"/>
      <c r="AM53" s="237"/>
      <c r="AN53" s="237"/>
      <c r="AO53" s="237"/>
      <c r="AP53" s="237"/>
      <c r="AS53" s="438"/>
      <c r="AT53" s="46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row>
    <row r="54" spans="2:72" s="47" customFormat="1" ht="17.25" customHeight="1">
      <c r="B54" s="152">
        <v>1998</v>
      </c>
      <c r="C54" s="567">
        <v>11916.108525647605</v>
      </c>
      <c r="D54" s="551">
        <v>8841.1</v>
      </c>
      <c r="E54" s="484">
        <v>0.7419452400060709</v>
      </c>
      <c r="F54" s="535">
        <v>0.19899999999999998</v>
      </c>
      <c r="G54" s="550">
        <v>0.027999999999999997</v>
      </c>
      <c r="H54" s="550">
        <v>0.163</v>
      </c>
      <c r="I54" s="535">
        <v>0.191</v>
      </c>
      <c r="J54" s="697">
        <v>0.00799999999999998</v>
      </c>
      <c r="K54" s="622">
        <v>0.42</v>
      </c>
      <c r="L54" s="486">
        <v>11916.108525647605</v>
      </c>
      <c r="M54" s="482">
        <v>0.7419452400060709</v>
      </c>
      <c r="N54" s="483">
        <f t="shared" si="2"/>
        <v>0.06458191543159207</v>
      </c>
      <c r="O54" s="444">
        <v>0.19899999999999998</v>
      </c>
      <c r="P54" s="443">
        <v>0.042892287158837694</v>
      </c>
      <c r="Q54" s="443">
        <v>0.021809729558539097</v>
      </c>
      <c r="R54" s="444">
        <v>0.011450385133071676</v>
      </c>
      <c r="S54" s="443">
        <v>0.08684759814955154</v>
      </c>
      <c r="T54" s="487">
        <v>0.031</v>
      </c>
      <c r="U54" s="387">
        <v>1998</v>
      </c>
      <c r="V54" s="587">
        <f t="shared" si="3"/>
        <v>16060.630735430155</v>
      </c>
      <c r="W54" s="449">
        <v>0.027999999999999997</v>
      </c>
      <c r="X54" s="384">
        <v>0.42</v>
      </c>
      <c r="Y54" s="448">
        <f t="shared" si="4"/>
        <v>0.163</v>
      </c>
      <c r="Z54" s="448">
        <f t="shared" si="0"/>
        <v>0.035999999999999976</v>
      </c>
      <c r="AA54" s="448">
        <v>0.191</v>
      </c>
      <c r="AB54" s="449">
        <f t="shared" si="1"/>
        <v>0.00799999999999998</v>
      </c>
      <c r="AC54" s="449">
        <f t="shared" si="5"/>
        <v>0.0647020167173768</v>
      </c>
      <c r="AD54" s="449">
        <f t="shared" si="6"/>
        <v>0.07615240185044847</v>
      </c>
      <c r="AE54" s="449">
        <f t="shared" si="7"/>
        <v>0.055847598149551536</v>
      </c>
      <c r="AF54" s="450">
        <f t="shared" si="8"/>
        <v>0.033260114691610776</v>
      </c>
      <c r="AG54" s="183">
        <v>1998</v>
      </c>
      <c r="AH54" s="241"/>
      <c r="AI54" s="239"/>
      <c r="AJ54" s="240"/>
      <c r="AK54" s="237"/>
      <c r="AL54" s="237"/>
      <c r="AM54" s="237"/>
      <c r="AN54" s="237"/>
      <c r="AO54" s="237"/>
      <c r="AP54" s="237"/>
      <c r="AS54" s="438"/>
      <c r="AT54" s="46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row>
    <row r="55" spans="2:72" s="47" customFormat="1" ht="17.25" customHeight="1">
      <c r="B55" s="152">
        <v>1999</v>
      </c>
      <c r="C55" s="567">
        <v>12477.96971511393</v>
      </c>
      <c r="D55" s="551">
        <v>9370.974999999999</v>
      </c>
      <c r="E55" s="484">
        <v>0.7510015823046448</v>
      </c>
      <c r="F55" s="535">
        <v>0.198</v>
      </c>
      <c r="G55" s="550">
        <v>0.025</v>
      </c>
      <c r="H55" s="550">
        <v>0.16</v>
      </c>
      <c r="I55" s="535">
        <v>0.185</v>
      </c>
      <c r="J55" s="697">
        <v>0.013000000000000012</v>
      </c>
      <c r="K55" s="622">
        <v>0.38</v>
      </c>
      <c r="L55" s="486">
        <v>12477.96971511393</v>
      </c>
      <c r="M55" s="482">
        <v>0.7510015823046448</v>
      </c>
      <c r="N55" s="483">
        <f t="shared" si="2"/>
        <v>0.060204492418399314</v>
      </c>
      <c r="O55" s="444">
        <v>0.198</v>
      </c>
      <c r="P55" s="443">
        <v>0.04162181629979805</v>
      </c>
      <c r="Q55" s="443">
        <v>0.020323072038928715</v>
      </c>
      <c r="R55" s="444">
        <v>0.011529429968599854</v>
      </c>
      <c r="S55" s="443">
        <v>0.08652568169267338</v>
      </c>
      <c r="T55" s="487">
        <v>0.03</v>
      </c>
      <c r="U55" s="387">
        <v>1999</v>
      </c>
      <c r="V55" s="587">
        <f t="shared" si="3"/>
        <v>16615.104427372866</v>
      </c>
      <c r="W55" s="449">
        <v>0.025</v>
      </c>
      <c r="X55" s="384">
        <v>0.38</v>
      </c>
      <c r="Y55" s="448">
        <f t="shared" si="4"/>
        <v>0.16</v>
      </c>
      <c r="Z55" s="448">
        <f t="shared" si="0"/>
        <v>0.038000000000000006</v>
      </c>
      <c r="AA55" s="448">
        <v>0.185</v>
      </c>
      <c r="AB55" s="449">
        <f t="shared" si="1"/>
        <v>0.013000000000000012</v>
      </c>
      <c r="AC55" s="449">
        <f t="shared" si="5"/>
        <v>0.06194488833872677</v>
      </c>
      <c r="AD55" s="449">
        <f t="shared" si="6"/>
        <v>0.07347431830732662</v>
      </c>
      <c r="AE55" s="449">
        <f t="shared" si="7"/>
        <v>0.056525681692673385</v>
      </c>
      <c r="AF55" s="450">
        <f t="shared" si="8"/>
        <v>0.031852502007528566</v>
      </c>
      <c r="AG55" s="183">
        <v>1999</v>
      </c>
      <c r="AH55" s="241"/>
      <c r="AI55" s="239"/>
      <c r="AJ55" s="240"/>
      <c r="AK55" s="237"/>
      <c r="AL55" s="237"/>
      <c r="AM55" s="237"/>
      <c r="AN55" s="237"/>
      <c r="AO55" s="237"/>
      <c r="AP55" s="237"/>
      <c r="AS55" s="438"/>
      <c r="AT55" s="46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row>
    <row r="56" spans="2:72" s="47" customFormat="1" ht="17.25" customHeight="1">
      <c r="B56" s="152">
        <v>2000</v>
      </c>
      <c r="C56" s="567">
        <v>13073.882296124948</v>
      </c>
      <c r="D56" s="551">
        <v>9992.7</v>
      </c>
      <c r="E56" s="484">
        <v>0.7643253758649641</v>
      </c>
      <c r="F56" s="535">
        <v>0.20600000000000002</v>
      </c>
      <c r="G56" s="550">
        <v>0.023</v>
      </c>
      <c r="H56" s="550">
        <v>0.159</v>
      </c>
      <c r="I56" s="535">
        <v>0.182</v>
      </c>
      <c r="J56" s="697">
        <v>0.02400000000000002</v>
      </c>
      <c r="K56" s="622">
        <v>0.34</v>
      </c>
      <c r="L56" s="486">
        <v>13073.882296124948</v>
      </c>
      <c r="M56" s="482">
        <v>0.7643253758649641</v>
      </c>
      <c r="N56" s="483">
        <f t="shared" si="2"/>
        <v>0.060549070966996306</v>
      </c>
      <c r="O56" s="444">
        <v>0.20600000000000002</v>
      </c>
      <c r="P56" s="443">
        <v>0.040972209713090554</v>
      </c>
      <c r="Q56" s="443">
        <v>0.019725699760825402</v>
      </c>
      <c r="R56" s="444">
        <v>0.011800714521600768</v>
      </c>
      <c r="S56" s="443">
        <v>0.08650137600448328</v>
      </c>
      <c r="T56" s="487">
        <v>0.03</v>
      </c>
      <c r="U56" s="387">
        <v>2000</v>
      </c>
      <c r="V56" s="587">
        <f t="shared" si="3"/>
        <v>17105.126571690267</v>
      </c>
      <c r="W56" s="449">
        <v>0.023</v>
      </c>
      <c r="X56" s="384">
        <v>0.34</v>
      </c>
      <c r="Y56" s="448">
        <f t="shared" si="4"/>
        <v>0.159</v>
      </c>
      <c r="Z56" s="448">
        <f t="shared" si="0"/>
        <v>0.047000000000000014</v>
      </c>
      <c r="AA56" s="448">
        <v>0.182</v>
      </c>
      <c r="AB56" s="449">
        <f t="shared" si="1"/>
        <v>0.02400000000000002</v>
      </c>
      <c r="AC56" s="449">
        <f t="shared" si="5"/>
        <v>0.060697909473915956</v>
      </c>
      <c r="AD56" s="449">
        <f t="shared" si="6"/>
        <v>0.07249862399551672</v>
      </c>
      <c r="AE56" s="449">
        <f t="shared" si="7"/>
        <v>0.05650137600448328</v>
      </c>
      <c r="AF56" s="450">
        <f t="shared" si="8"/>
        <v>0.03152641428242617</v>
      </c>
      <c r="AG56" s="183">
        <v>2000</v>
      </c>
      <c r="AH56" s="241"/>
      <c r="AI56" s="239"/>
      <c r="AJ56" s="240"/>
      <c r="AK56" s="237"/>
      <c r="AL56" s="237"/>
      <c r="AM56" s="237"/>
      <c r="AN56" s="237"/>
      <c r="AO56" s="237"/>
      <c r="AP56" s="237"/>
      <c r="AS56" s="438"/>
      <c r="AT56" s="46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row>
    <row r="57" spans="2:72" s="47" customFormat="1" ht="17.25" customHeight="1">
      <c r="B57" s="152">
        <v>2001</v>
      </c>
      <c r="C57" s="567">
        <v>13402.357840823779</v>
      </c>
      <c r="D57" s="551">
        <v>10498.3</v>
      </c>
      <c r="E57" s="484">
        <v>0.7833173927069775</v>
      </c>
      <c r="F57" s="535">
        <v>0.195</v>
      </c>
      <c r="G57" s="550">
        <v>0.02</v>
      </c>
      <c r="H57" s="550">
        <v>0.162</v>
      </c>
      <c r="I57" s="535">
        <v>0.182</v>
      </c>
      <c r="J57" s="697">
        <v>0.013000000000000012</v>
      </c>
      <c r="K57" s="622">
        <v>0.31</v>
      </c>
      <c r="L57" s="486">
        <v>13402.357840823779</v>
      </c>
      <c r="M57" s="482">
        <v>0.7833173927069775</v>
      </c>
      <c r="N57" s="483">
        <f t="shared" si="2"/>
        <v>0.05880181781369991</v>
      </c>
      <c r="O57" s="444">
        <v>0.195</v>
      </c>
      <c r="P57" s="443">
        <v>0.04124077231551775</v>
      </c>
      <c r="Q57" s="443">
        <v>0.020706590590857568</v>
      </c>
      <c r="R57" s="444">
        <v>0.0123233285389063</v>
      </c>
      <c r="S57" s="443">
        <v>0.08772930855471839</v>
      </c>
      <c r="T57" s="487">
        <v>0.03</v>
      </c>
      <c r="U57" s="387">
        <v>2001</v>
      </c>
      <c r="V57" s="587">
        <f t="shared" si="3"/>
        <v>17109.741166997574</v>
      </c>
      <c r="W57" s="449">
        <v>0.02</v>
      </c>
      <c r="X57" s="384">
        <v>0.31</v>
      </c>
      <c r="Y57" s="448">
        <f t="shared" si="4"/>
        <v>0.162</v>
      </c>
      <c r="Z57" s="448">
        <f t="shared" si="0"/>
        <v>0.033</v>
      </c>
      <c r="AA57" s="448">
        <v>0.182</v>
      </c>
      <c r="AB57" s="449">
        <f t="shared" si="1"/>
        <v>0.013000000000000012</v>
      </c>
      <c r="AC57" s="449">
        <f t="shared" si="5"/>
        <v>0.06194736290637532</v>
      </c>
      <c r="AD57" s="449">
        <f t="shared" si="6"/>
        <v>0.07427069144528162</v>
      </c>
      <c r="AE57" s="449">
        <f t="shared" si="7"/>
        <v>0.05772930855471839</v>
      </c>
      <c r="AF57" s="450">
        <f t="shared" si="8"/>
        <v>0.03302991912976387</v>
      </c>
      <c r="AG57" s="183">
        <v>2001</v>
      </c>
      <c r="AH57" s="241"/>
      <c r="AI57" s="239"/>
      <c r="AJ57" s="240"/>
      <c r="AK57" s="237"/>
      <c r="AL57" s="237"/>
      <c r="AM57" s="237"/>
      <c r="AN57" s="237"/>
      <c r="AO57" s="237"/>
      <c r="AP57" s="237"/>
      <c r="AS57" s="438"/>
      <c r="AT57" s="46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row>
    <row r="58" spans="2:72" s="47" customFormat="1" ht="17.25" customHeight="1">
      <c r="B58" s="152">
        <v>2002</v>
      </c>
      <c r="C58" s="567">
        <v>13519.645967255512</v>
      </c>
      <c r="D58" s="551">
        <v>10780.575</v>
      </c>
      <c r="E58" s="484">
        <v>0.7974006883102175</v>
      </c>
      <c r="F58" s="535">
        <v>0.17600000000000002</v>
      </c>
      <c r="G58" s="550">
        <v>0.016</v>
      </c>
      <c r="H58" s="550">
        <v>0.175</v>
      </c>
      <c r="I58" s="535">
        <v>0.191</v>
      </c>
      <c r="J58" s="697">
        <v>-0.014999999999999986</v>
      </c>
      <c r="K58" s="622">
        <v>0.33</v>
      </c>
      <c r="L58" s="486">
        <v>13519.645967255512</v>
      </c>
      <c r="M58" s="482">
        <v>0.7974006883102175</v>
      </c>
      <c r="N58" s="483">
        <f t="shared" si="2"/>
        <v>0.05291301652477658</v>
      </c>
      <c r="O58" s="444">
        <v>0.17600000000000002</v>
      </c>
      <c r="P58" s="443">
        <v>0.04229644522671564</v>
      </c>
      <c r="Q58" s="443">
        <v>0.021413978382414666</v>
      </c>
      <c r="R58" s="444">
        <v>0.013683129146636426</v>
      </c>
      <c r="S58" s="443">
        <v>0.09760644724423326</v>
      </c>
      <c r="T58" s="487">
        <v>0.033</v>
      </c>
      <c r="U58" s="387">
        <v>2002</v>
      </c>
      <c r="V58" s="587">
        <f t="shared" si="3"/>
        <v>16954.645469274896</v>
      </c>
      <c r="W58" s="449">
        <v>0.016</v>
      </c>
      <c r="X58" s="384">
        <v>0.33</v>
      </c>
      <c r="Y58" s="448">
        <f t="shared" si="4"/>
        <v>0.175</v>
      </c>
      <c r="Z58" s="448">
        <f t="shared" si="0"/>
        <v>0.0010000000000000286</v>
      </c>
      <c r="AA58" s="448">
        <v>0.191</v>
      </c>
      <c r="AB58" s="449">
        <f t="shared" si="1"/>
        <v>-0.014999999999999986</v>
      </c>
      <c r="AC58" s="449">
        <f t="shared" si="5"/>
        <v>0.0637104236091303</v>
      </c>
      <c r="AD58" s="449">
        <f t="shared" si="6"/>
        <v>0.07739355275576673</v>
      </c>
      <c r="AE58" s="449">
        <f t="shared" si="7"/>
        <v>0.06460644724423326</v>
      </c>
      <c r="AF58" s="450">
        <f t="shared" si="8"/>
        <v>0.03509710752905109</v>
      </c>
      <c r="AG58" s="183">
        <v>2002</v>
      </c>
      <c r="AH58" s="241"/>
      <c r="AI58" s="239"/>
      <c r="AJ58" s="240"/>
      <c r="AK58" s="237"/>
      <c r="AL58" s="237"/>
      <c r="AM58" s="237"/>
      <c r="AN58" s="237"/>
      <c r="AO58" s="237"/>
      <c r="AP58" s="237"/>
      <c r="AS58" s="438"/>
      <c r="AT58" s="46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row>
    <row r="59" spans="2:72" s="47" customFormat="1" ht="17.25" customHeight="1">
      <c r="B59" s="152">
        <v>2003</v>
      </c>
      <c r="C59" s="567">
        <v>13784.595955545006</v>
      </c>
      <c r="D59" s="551">
        <v>11186.925000000001</v>
      </c>
      <c r="E59" s="484">
        <v>0.8115526226577527</v>
      </c>
      <c r="F59" s="535">
        <v>0.162</v>
      </c>
      <c r="G59" s="550">
        <v>0.013999999999999999</v>
      </c>
      <c r="H59" s="550">
        <v>0.183</v>
      </c>
      <c r="I59" s="535">
        <v>0.19699999999999998</v>
      </c>
      <c r="J59" s="697">
        <v>-0.034999999999999976</v>
      </c>
      <c r="K59" s="622">
        <v>0.35</v>
      </c>
      <c r="L59" s="486">
        <v>13784.595955545006</v>
      </c>
      <c r="M59" s="482">
        <v>0.8115526226577527</v>
      </c>
      <c r="N59" s="483">
        <f t="shared" si="2"/>
        <v>0.04552650186831944</v>
      </c>
      <c r="O59" s="444">
        <v>0.162</v>
      </c>
      <c r="P59" s="443">
        <v>0.042431678052726726</v>
      </c>
      <c r="Q59" s="443">
        <v>0.02229683313332305</v>
      </c>
      <c r="R59" s="444">
        <v>0.014364358391604484</v>
      </c>
      <c r="S59" s="443">
        <v>0.10390713042234573</v>
      </c>
      <c r="T59" s="487">
        <v>0.037000000000000005</v>
      </c>
      <c r="U59" s="387">
        <v>2003</v>
      </c>
      <c r="V59" s="587">
        <f t="shared" si="3"/>
        <v>16985.46165792903</v>
      </c>
      <c r="W59" s="449">
        <v>0.013999999999999999</v>
      </c>
      <c r="X59" s="384">
        <v>0.35</v>
      </c>
      <c r="Y59" s="448">
        <f t="shared" si="4"/>
        <v>0.183</v>
      </c>
      <c r="Z59" s="448">
        <f t="shared" si="0"/>
        <v>-0.02099999999999999</v>
      </c>
      <c r="AA59" s="448">
        <v>0.19699999999999998</v>
      </c>
      <c r="AB59" s="449">
        <f t="shared" si="1"/>
        <v>-0.034999999999999976</v>
      </c>
      <c r="AC59" s="449">
        <f t="shared" si="5"/>
        <v>0.06472851118604978</v>
      </c>
      <c r="AD59" s="449">
        <f t="shared" si="6"/>
        <v>0.07909286957765425</v>
      </c>
      <c r="AE59" s="449">
        <f t="shared" si="7"/>
        <v>0.06690713042234572</v>
      </c>
      <c r="AF59" s="450">
        <f t="shared" si="8"/>
        <v>0.036661191524927535</v>
      </c>
      <c r="AG59" s="183">
        <v>2003</v>
      </c>
      <c r="AH59" s="241"/>
      <c r="AI59" s="239"/>
      <c r="AJ59" s="240"/>
      <c r="AK59" s="237"/>
      <c r="AL59" s="237"/>
      <c r="AM59" s="237"/>
      <c r="AN59" s="237"/>
      <c r="AO59" s="237"/>
      <c r="AP59" s="237"/>
      <c r="AS59" s="438"/>
      <c r="AT59" s="46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row>
    <row r="60" spans="2:72" s="47" customFormat="1" ht="17.25" customHeight="1">
      <c r="B60" s="152">
        <v>2004</v>
      </c>
      <c r="C60" s="567">
        <v>14344.710919803907</v>
      </c>
      <c r="D60" s="551">
        <v>11905.45</v>
      </c>
      <c r="E60" s="484">
        <v>0.8299539855880727</v>
      </c>
      <c r="F60" s="535">
        <v>0.161</v>
      </c>
      <c r="G60" s="550">
        <v>0.013999999999999999</v>
      </c>
      <c r="H60" s="550">
        <v>0.182</v>
      </c>
      <c r="I60" s="535">
        <v>0.196</v>
      </c>
      <c r="J60" s="697">
        <v>-0.035</v>
      </c>
      <c r="K60" s="622">
        <v>0.36</v>
      </c>
      <c r="L60" s="486">
        <v>14344.710919803907</v>
      </c>
      <c r="M60" s="482">
        <v>0.8299539855880727</v>
      </c>
      <c r="N60" s="483">
        <f t="shared" si="2"/>
        <v>0.043973082879064325</v>
      </c>
      <c r="O60" s="444">
        <v>0.161</v>
      </c>
      <c r="P60" s="443">
        <v>0.041623626154408275</v>
      </c>
      <c r="Q60" s="443">
        <v>0.022624932278914277</v>
      </c>
      <c r="R60" s="444">
        <v>0.014802548412701745</v>
      </c>
      <c r="S60" s="443">
        <v>0.1029488931539757</v>
      </c>
      <c r="T60" s="487">
        <v>0.039</v>
      </c>
      <c r="U60" s="387">
        <v>2004</v>
      </c>
      <c r="V60" s="587">
        <f t="shared" si="3"/>
        <v>17283.742434997537</v>
      </c>
      <c r="W60" s="449">
        <v>0.013999999999999999</v>
      </c>
      <c r="X60" s="384">
        <v>0.36</v>
      </c>
      <c r="Y60" s="448">
        <f t="shared" si="4"/>
        <v>0.182</v>
      </c>
      <c r="Z60" s="448">
        <f t="shared" si="0"/>
        <v>-0.02099999999999999</v>
      </c>
      <c r="AA60" s="448">
        <v>0.196</v>
      </c>
      <c r="AB60" s="449">
        <f t="shared" si="1"/>
        <v>-0.035</v>
      </c>
      <c r="AC60" s="449">
        <f t="shared" si="5"/>
        <v>0.06424855843332256</v>
      </c>
      <c r="AD60" s="449">
        <f t="shared" si="6"/>
        <v>0.0790511068460243</v>
      </c>
      <c r="AE60" s="449">
        <f t="shared" si="7"/>
        <v>0.0639488931539757</v>
      </c>
      <c r="AF60" s="450">
        <f t="shared" si="8"/>
        <v>0.03742748069161602</v>
      </c>
      <c r="AG60" s="183">
        <v>2004</v>
      </c>
      <c r="AH60" s="241"/>
      <c r="AI60" s="239"/>
      <c r="AJ60" s="240"/>
      <c r="AK60" s="237"/>
      <c r="AL60" s="237"/>
      <c r="AM60" s="237"/>
      <c r="AN60" s="237"/>
      <c r="AO60" s="237"/>
      <c r="AP60" s="237"/>
      <c r="AS60" s="438"/>
      <c r="AT60" s="46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row>
    <row r="61" spans="2:72" s="47" customFormat="1" ht="17.25" customHeight="1">
      <c r="B61" s="152">
        <v>2005</v>
      </c>
      <c r="C61" s="567">
        <v>14831.29921964734</v>
      </c>
      <c r="D61" s="551">
        <v>12681.274999999998</v>
      </c>
      <c r="E61" s="484">
        <v>0.8550346677114329</v>
      </c>
      <c r="F61" s="535">
        <v>0.17300000000000001</v>
      </c>
      <c r="G61" s="550">
        <v>0.015</v>
      </c>
      <c r="H61" s="550">
        <v>0.184</v>
      </c>
      <c r="I61" s="535">
        <v>0.19899999999999998</v>
      </c>
      <c r="J61" s="697">
        <v>-0.025999999999999968</v>
      </c>
      <c r="K61" s="622">
        <v>0.36</v>
      </c>
      <c r="L61" s="486">
        <v>14831.29921964734</v>
      </c>
      <c r="M61" s="482">
        <v>0.8550346677114329</v>
      </c>
      <c r="N61" s="483">
        <f t="shared" si="2"/>
        <v>0.045116087667244446</v>
      </c>
      <c r="O61" s="444">
        <v>0.17300000000000001</v>
      </c>
      <c r="P61" s="443">
        <v>0.041265961033098014</v>
      </c>
      <c r="Q61" s="443">
        <v>0.023549524791474045</v>
      </c>
      <c r="R61" s="444">
        <v>0.014329789394205239</v>
      </c>
      <c r="S61" s="443">
        <v>0.10485472478122271</v>
      </c>
      <c r="T61" s="487">
        <v>0.04</v>
      </c>
      <c r="U61" s="387">
        <v>2005</v>
      </c>
      <c r="V61" s="587">
        <f t="shared" si="3"/>
        <v>17345.845472376543</v>
      </c>
      <c r="W61" s="449">
        <v>0.015</v>
      </c>
      <c r="X61" s="384">
        <v>0.36</v>
      </c>
      <c r="Y61" s="448">
        <f t="shared" si="4"/>
        <v>0.184</v>
      </c>
      <c r="Z61" s="448">
        <f t="shared" si="0"/>
        <v>-0.010999999999999982</v>
      </c>
      <c r="AA61" s="448">
        <v>0.19899999999999998</v>
      </c>
      <c r="AB61" s="449">
        <f t="shared" si="1"/>
        <v>-0.025999999999999968</v>
      </c>
      <c r="AC61" s="449">
        <f t="shared" si="5"/>
        <v>0.06481548582457206</v>
      </c>
      <c r="AD61" s="449">
        <f t="shared" si="6"/>
        <v>0.07914527521877729</v>
      </c>
      <c r="AE61" s="449">
        <f t="shared" si="7"/>
        <v>0.0648547247812227</v>
      </c>
      <c r="AF61" s="450">
        <f t="shared" si="8"/>
        <v>0.03787931418567928</v>
      </c>
      <c r="AG61" s="183">
        <v>2005</v>
      </c>
      <c r="AH61" s="241"/>
      <c r="AI61" s="239"/>
      <c r="AJ61" s="240"/>
      <c r="AK61" s="237"/>
      <c r="AL61" s="237"/>
      <c r="AM61" s="237"/>
      <c r="AN61" s="237"/>
      <c r="AO61" s="237"/>
      <c r="AP61" s="237"/>
      <c r="AS61" s="438"/>
      <c r="AT61" s="46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row>
    <row r="62" spans="2:72" s="47" customFormat="1" ht="17.25" customHeight="1">
      <c r="B62" s="152">
        <v>2006</v>
      </c>
      <c r="C62" s="567">
        <v>15293.466824544576</v>
      </c>
      <c r="D62" s="551">
        <v>13510.625</v>
      </c>
      <c r="E62" s="484">
        <v>0.8834246122871707</v>
      </c>
      <c r="F62" s="535">
        <v>0.182</v>
      </c>
      <c r="G62" s="550">
        <v>0.017</v>
      </c>
      <c r="H62" s="550">
        <v>0.184</v>
      </c>
      <c r="I62" s="535">
        <v>0.201</v>
      </c>
      <c r="J62" s="697">
        <v>-0.019000000000000017</v>
      </c>
      <c r="K62" s="622">
        <v>0.35</v>
      </c>
      <c r="L62" s="486">
        <v>15293.466824544576</v>
      </c>
      <c r="M62" s="482">
        <v>0.8834246122871707</v>
      </c>
      <c r="N62" s="483">
        <f t="shared" si="2"/>
        <v>0.05045986862136246</v>
      </c>
      <c r="O62" s="444">
        <v>0.182</v>
      </c>
      <c r="P62" s="443">
        <v>0.04060130452884304</v>
      </c>
      <c r="Q62" s="443">
        <v>0.024415450802609057</v>
      </c>
      <c r="R62" s="444">
        <v>0.013369107646759495</v>
      </c>
      <c r="S62" s="443">
        <v>0.1056141370217884</v>
      </c>
      <c r="T62" s="487">
        <v>0.04</v>
      </c>
      <c r="U62" s="387">
        <v>2006</v>
      </c>
      <c r="V62" s="587">
        <f t="shared" si="3"/>
        <v>17311.56978403631</v>
      </c>
      <c r="W62" s="449">
        <v>0.017</v>
      </c>
      <c r="X62" s="384">
        <v>0.35</v>
      </c>
      <c r="Y62" s="448">
        <f t="shared" si="4"/>
        <v>0.184</v>
      </c>
      <c r="Z62" s="448">
        <f t="shared" si="0"/>
        <v>-0.0020000000000000018</v>
      </c>
      <c r="AA62" s="448">
        <v>0.201</v>
      </c>
      <c r="AB62" s="449">
        <f t="shared" si="1"/>
        <v>-0.019000000000000017</v>
      </c>
      <c r="AC62" s="449">
        <f t="shared" si="5"/>
        <v>0.0650167553314521</v>
      </c>
      <c r="AD62" s="449">
        <f t="shared" si="6"/>
        <v>0.0783858629782116</v>
      </c>
      <c r="AE62" s="449">
        <f t="shared" si="7"/>
        <v>0.0656141370217884</v>
      </c>
      <c r="AF62" s="450">
        <f t="shared" si="8"/>
        <v>0.03778455844936855</v>
      </c>
      <c r="AG62" s="183">
        <v>2006</v>
      </c>
      <c r="AH62" s="241"/>
      <c r="AI62" s="239"/>
      <c r="AJ62" s="240"/>
      <c r="AK62" s="237"/>
      <c r="AL62" s="237"/>
      <c r="AM62" s="237"/>
      <c r="AN62" s="237"/>
      <c r="AO62" s="237"/>
      <c r="AP62" s="237"/>
      <c r="AS62" s="438"/>
      <c r="AT62" s="46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row>
    <row r="63" spans="2:72" s="47" customFormat="1" ht="17.25" customHeight="1">
      <c r="B63" s="152">
        <v>2007</v>
      </c>
      <c r="C63" s="567">
        <v>15581.726273557364</v>
      </c>
      <c r="D63" s="551">
        <v>14159.6</v>
      </c>
      <c r="E63" s="484">
        <v>0.9087311477181605</v>
      </c>
      <c r="F63" s="535">
        <v>0.185</v>
      </c>
      <c r="G63" s="550">
        <v>0.017</v>
      </c>
      <c r="H63" s="550">
        <v>0.18</v>
      </c>
      <c r="I63" s="535">
        <v>0.19699999999999998</v>
      </c>
      <c r="J63" s="697">
        <v>-0.011999999999999983</v>
      </c>
      <c r="K63" s="622">
        <v>0.35</v>
      </c>
      <c r="L63" s="486">
        <v>15581.726273557364</v>
      </c>
      <c r="M63" s="482">
        <v>0.9087311477181605</v>
      </c>
      <c r="N63" s="483">
        <f t="shared" si="2"/>
        <v>0.05052629104307928</v>
      </c>
      <c r="O63" s="444">
        <v>0.185</v>
      </c>
      <c r="P63" s="443">
        <v>0.04139615525862313</v>
      </c>
      <c r="Q63" s="443">
        <v>0.026512542727195682</v>
      </c>
      <c r="R63" s="444">
        <v>0.013462527190033616</v>
      </c>
      <c r="S63" s="443">
        <v>0.09862877482414757</v>
      </c>
      <c r="T63" s="487">
        <v>0.04</v>
      </c>
      <c r="U63" s="387">
        <v>2007</v>
      </c>
      <c r="V63" s="587">
        <f t="shared" si="3"/>
        <v>17146.684487137198</v>
      </c>
      <c r="W63" s="449">
        <v>0.017</v>
      </c>
      <c r="X63" s="384">
        <v>0.35</v>
      </c>
      <c r="Y63" s="448">
        <f t="shared" si="4"/>
        <v>0.18</v>
      </c>
      <c r="Z63" s="448">
        <f t="shared" si="0"/>
        <v>0.0050000000000000044</v>
      </c>
      <c r="AA63" s="448">
        <v>0.19699999999999998</v>
      </c>
      <c r="AB63" s="449">
        <f t="shared" si="1"/>
        <v>-0.011999999999999983</v>
      </c>
      <c r="AC63" s="449">
        <f t="shared" si="5"/>
        <v>0.0679086979858188</v>
      </c>
      <c r="AD63" s="449">
        <f t="shared" si="6"/>
        <v>0.08137122517585242</v>
      </c>
      <c r="AE63" s="449">
        <f t="shared" si="7"/>
        <v>0.05862877482414757</v>
      </c>
      <c r="AF63" s="450">
        <f t="shared" si="8"/>
        <v>0.039975069917229294</v>
      </c>
      <c r="AG63" s="183">
        <v>2007</v>
      </c>
      <c r="AH63" s="241"/>
      <c r="AI63" s="239"/>
      <c r="AJ63" s="240"/>
      <c r="AK63" s="237"/>
      <c r="AL63" s="237"/>
      <c r="AM63" s="237"/>
      <c r="AN63" s="237"/>
      <c r="AO63" s="237"/>
      <c r="AP63" s="237"/>
      <c r="AS63" s="438"/>
      <c r="AT63" s="46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row>
    <row r="64" spans="2:72" s="47" customFormat="1" ht="17.25" customHeight="1">
      <c r="B64" s="152">
        <v>2008</v>
      </c>
      <c r="C64" s="567">
        <v>15822.440772604481</v>
      </c>
      <c r="D64" s="551">
        <v>14687.975</v>
      </c>
      <c r="E64" s="484">
        <v>0.9283002041904475</v>
      </c>
      <c r="F64" s="535">
        <v>0.17600000000000002</v>
      </c>
      <c r="G64" s="550">
        <v>0.018000000000000002</v>
      </c>
      <c r="H64" s="550">
        <v>0.19</v>
      </c>
      <c r="I64" s="535">
        <v>0.20800000000000002</v>
      </c>
      <c r="J64" s="697">
        <v>-0.032</v>
      </c>
      <c r="K64" s="622">
        <v>0.39</v>
      </c>
      <c r="L64" s="486">
        <v>15822.440772604481</v>
      </c>
      <c r="M64" s="482">
        <v>0.9283002041904475</v>
      </c>
      <c r="N64" s="483">
        <f t="shared" si="2"/>
        <v>0.05447787831026698</v>
      </c>
      <c r="O64" s="444">
        <v>0.17600000000000002</v>
      </c>
      <c r="P64" s="443">
        <v>0.04200899034754621</v>
      </c>
      <c r="Q64" s="443">
        <v>0.02660393961727195</v>
      </c>
      <c r="R64" s="444">
        <v>0.013713667132467204</v>
      </c>
      <c r="S64" s="443">
        <v>0.10767340290271464</v>
      </c>
      <c r="T64" s="487">
        <v>0.043</v>
      </c>
      <c r="U64" s="387">
        <v>2008</v>
      </c>
      <c r="V64" s="587">
        <f t="shared" si="3"/>
        <v>17044.530100478565</v>
      </c>
      <c r="W64" s="449">
        <v>0.018000000000000002</v>
      </c>
      <c r="X64" s="384">
        <v>0.39</v>
      </c>
      <c r="Y64" s="448">
        <f t="shared" si="4"/>
        <v>0.19</v>
      </c>
      <c r="Z64" s="448">
        <f t="shared" si="0"/>
        <v>-0.013999999999999985</v>
      </c>
      <c r="AA64" s="448">
        <v>0.20800000000000002</v>
      </c>
      <c r="AB64" s="449">
        <f t="shared" si="1"/>
        <v>-0.032</v>
      </c>
      <c r="AC64" s="449">
        <f t="shared" si="5"/>
        <v>0.06861292996481816</v>
      </c>
      <c r="AD64" s="449">
        <f t="shared" si="6"/>
        <v>0.08232659709728536</v>
      </c>
      <c r="AE64" s="449">
        <f t="shared" si="7"/>
        <v>0.06467340290271464</v>
      </c>
      <c r="AF64" s="450">
        <f t="shared" si="8"/>
        <v>0.04031760674973915</v>
      </c>
      <c r="AG64" s="183">
        <v>2008</v>
      </c>
      <c r="AH64" s="241"/>
      <c r="AI64" s="239"/>
      <c r="AJ64" s="240"/>
      <c r="AK64" s="237"/>
      <c r="AL64" s="237"/>
      <c r="AM64" s="237"/>
      <c r="AN64" s="237"/>
      <c r="AO64" s="237"/>
      <c r="AP64" s="237"/>
      <c r="AS64" s="438"/>
      <c r="AT64" s="46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row>
    <row r="65" spans="2:72" s="47" customFormat="1" ht="17.25" customHeight="1">
      <c r="B65" s="152">
        <v>2009</v>
      </c>
      <c r="C65" s="567">
        <v>15398.187421074417</v>
      </c>
      <c r="D65" s="551">
        <v>14528.574999999999</v>
      </c>
      <c r="E65" s="484">
        <v>0.943525013867266</v>
      </c>
      <c r="F65" s="535">
        <v>0.151</v>
      </c>
      <c r="G65" s="550">
        <v>0.013000000000000001</v>
      </c>
      <c r="H65" s="550">
        <v>0.239</v>
      </c>
      <c r="I65" s="535">
        <v>0.252</v>
      </c>
      <c r="J65" s="697">
        <v>-0.101</v>
      </c>
      <c r="K65" s="622">
        <v>0.52</v>
      </c>
      <c r="L65" s="486">
        <v>15398.187421074417</v>
      </c>
      <c r="M65" s="482">
        <v>0.943525013867266</v>
      </c>
      <c r="N65" s="483">
        <f t="shared" si="2"/>
        <v>0.03711328548860943</v>
      </c>
      <c r="O65" s="444">
        <v>0.151</v>
      </c>
      <c r="P65" s="443">
        <v>0.0470082578642434</v>
      </c>
      <c r="Q65" s="443">
        <v>0.029603247393498677</v>
      </c>
      <c r="R65" s="444">
        <v>0.017271067534152525</v>
      </c>
      <c r="S65" s="443">
        <v>0.1451174272081054</v>
      </c>
      <c r="T65" s="487">
        <v>0.047</v>
      </c>
      <c r="U65" s="387">
        <v>2009</v>
      </c>
      <c r="V65" s="587">
        <f t="shared" si="3"/>
        <v>16319.850766818798</v>
      </c>
      <c r="W65" s="449">
        <v>0.013000000000000001</v>
      </c>
      <c r="X65" s="384">
        <v>0.52</v>
      </c>
      <c r="Y65" s="448">
        <f t="shared" si="4"/>
        <v>0.239</v>
      </c>
      <c r="Z65" s="448">
        <f t="shared" si="0"/>
        <v>-0.088</v>
      </c>
      <c r="AA65" s="448">
        <v>0.252</v>
      </c>
      <c r="AB65" s="449">
        <f t="shared" si="1"/>
        <v>-0.101</v>
      </c>
      <c r="AC65" s="449">
        <f t="shared" si="5"/>
        <v>0.07661150525774207</v>
      </c>
      <c r="AD65" s="449">
        <f t="shared" si="6"/>
        <v>0.0938825727918946</v>
      </c>
      <c r="AE65" s="449">
        <f t="shared" si="7"/>
        <v>0.09811742720810539</v>
      </c>
      <c r="AF65" s="450">
        <f t="shared" si="8"/>
        <v>0.046874314927651206</v>
      </c>
      <c r="AG65" s="183">
        <v>2009</v>
      </c>
      <c r="AH65" s="241"/>
      <c r="AI65" s="239"/>
      <c r="AJ65" s="240"/>
      <c r="AK65" s="237"/>
      <c r="AL65" s="237"/>
      <c r="AM65" s="237"/>
      <c r="AN65" s="237"/>
      <c r="AO65" s="237"/>
      <c r="AP65" s="237"/>
      <c r="AS65" s="438"/>
      <c r="AT65" s="46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row>
    <row r="66" spans="2:72" s="47" customFormat="1" ht="17.25" customHeight="1">
      <c r="B66" s="152">
        <v>2010</v>
      </c>
      <c r="C66" s="567">
        <v>15419.2744133519</v>
      </c>
      <c r="D66" s="551">
        <v>14625.05</v>
      </c>
      <c r="E66" s="484">
        <v>0.9484914534847266</v>
      </c>
      <c r="F66" s="535">
        <v>0.151</v>
      </c>
      <c r="G66" s="550">
        <v>0.013999999999999999</v>
      </c>
      <c r="H66" s="550">
        <v>0.22700000000000004</v>
      </c>
      <c r="I66" s="535">
        <v>0.24100000000000002</v>
      </c>
      <c r="J66" s="697">
        <v>-0.09000000000000002</v>
      </c>
      <c r="K66" s="622">
        <v>0.61</v>
      </c>
      <c r="L66" s="486">
        <v>15419.2744133519</v>
      </c>
      <c r="M66" s="482">
        <v>0.9484914534847266</v>
      </c>
      <c r="N66" s="483">
        <f t="shared" si="2"/>
        <v>0.029253831535168247</v>
      </c>
      <c r="O66" s="444">
        <v>0.151</v>
      </c>
      <c r="P66" s="443">
        <v>0.04832373222655649</v>
      </c>
      <c r="Q66" s="443">
        <v>0.03088098844106516</v>
      </c>
      <c r="R66" s="444">
        <v>0.018650944783094762</v>
      </c>
      <c r="S66" s="443">
        <v>0.12914433454928362</v>
      </c>
      <c r="T66" s="487">
        <v>0.048</v>
      </c>
      <c r="U66" s="387">
        <v>2010</v>
      </c>
      <c r="V66" s="587">
        <f t="shared" si="3"/>
        <v>16256.62978480406</v>
      </c>
      <c r="W66" s="449">
        <v>0.013999999999999999</v>
      </c>
      <c r="X66" s="384">
        <v>0.61</v>
      </c>
      <c r="Y66" s="448">
        <f t="shared" si="4"/>
        <v>0.22700000000000004</v>
      </c>
      <c r="Z66" s="448">
        <f t="shared" si="0"/>
        <v>-0.07600000000000004</v>
      </c>
      <c r="AA66" s="448">
        <v>0.24100000000000002</v>
      </c>
      <c r="AB66" s="449">
        <f t="shared" si="1"/>
        <v>-0.09000000000000002</v>
      </c>
      <c r="AC66" s="449">
        <f t="shared" si="5"/>
        <v>0.07920472066762166</v>
      </c>
      <c r="AD66" s="449">
        <f t="shared" si="6"/>
        <v>0.09785566545071642</v>
      </c>
      <c r="AE66" s="449">
        <f t="shared" si="7"/>
        <v>0.08114433454928362</v>
      </c>
      <c r="AF66" s="450">
        <f t="shared" si="8"/>
        <v>0.04953193322415993</v>
      </c>
      <c r="AG66" s="183">
        <v>2010</v>
      </c>
      <c r="AH66" s="241"/>
      <c r="AI66" s="239"/>
      <c r="AJ66" s="240"/>
      <c r="AK66" s="237"/>
      <c r="AL66" s="237"/>
      <c r="AM66" s="237"/>
      <c r="AN66" s="237"/>
      <c r="AO66" s="237"/>
      <c r="AP66" s="237"/>
      <c r="AS66" s="438"/>
      <c r="AT66" s="46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row>
    <row r="67" spans="2:72" s="47" customFormat="1" ht="17.25" customHeight="1">
      <c r="B67" s="152">
        <v>2011</v>
      </c>
      <c r="C67" s="567">
        <v>15791.961205347689</v>
      </c>
      <c r="D67" s="551">
        <v>15246.575</v>
      </c>
      <c r="E67" s="484">
        <v>0.965464314516996</v>
      </c>
      <c r="F67" s="535">
        <v>0.154</v>
      </c>
      <c r="G67" s="550">
        <v>0.015</v>
      </c>
      <c r="H67" s="550">
        <v>0.22600000000000003</v>
      </c>
      <c r="I67" s="535">
        <v>0.24100000000000002</v>
      </c>
      <c r="J67" s="697">
        <v>-0.08700000000000002</v>
      </c>
      <c r="K67" s="622">
        <v>0.66</v>
      </c>
      <c r="L67" s="486">
        <v>15791.961205347689</v>
      </c>
      <c r="M67" s="482">
        <v>0.965464314516996</v>
      </c>
      <c r="N67" s="483">
        <f t="shared" si="2"/>
        <v>0.027315766231915384</v>
      </c>
      <c r="O67" s="444">
        <v>0.154</v>
      </c>
      <c r="P67" s="443">
        <v>0.04793279802185081</v>
      </c>
      <c r="Q67" s="443">
        <v>0.0318532522878089</v>
      </c>
      <c r="R67" s="444">
        <v>0.018034476595563266</v>
      </c>
      <c r="S67" s="443">
        <v>0.12817947309477706</v>
      </c>
      <c r="T67" s="487">
        <v>0.047</v>
      </c>
      <c r="U67" s="387">
        <v>2011</v>
      </c>
      <c r="V67" s="587">
        <f t="shared" si="3"/>
        <v>16356.856455381383</v>
      </c>
      <c r="W67" s="449">
        <v>0.015</v>
      </c>
      <c r="X67" s="384">
        <v>0.66</v>
      </c>
      <c r="Y67" s="448">
        <f t="shared" si="4"/>
        <v>0.22600000000000003</v>
      </c>
      <c r="Z67" s="448">
        <f t="shared" si="0"/>
        <v>-0.07200000000000004</v>
      </c>
      <c r="AA67" s="448">
        <v>0.24100000000000002</v>
      </c>
      <c r="AB67" s="449">
        <f t="shared" si="1"/>
        <v>-0.08700000000000002</v>
      </c>
      <c r="AC67" s="449">
        <f t="shared" si="5"/>
        <v>0.07978605030965971</v>
      </c>
      <c r="AD67" s="449">
        <f t="shared" si="6"/>
        <v>0.09782052690522297</v>
      </c>
      <c r="AE67" s="449">
        <f t="shared" si="7"/>
        <v>0.08117947309477706</v>
      </c>
      <c r="AF67" s="450">
        <f t="shared" si="8"/>
        <v>0.049887728883372166</v>
      </c>
      <c r="AG67" s="183">
        <v>2011</v>
      </c>
      <c r="AH67" s="241"/>
      <c r="AI67" s="239"/>
      <c r="AJ67" s="240"/>
      <c r="AK67" s="237"/>
      <c r="AL67" s="237"/>
      <c r="AM67" s="237"/>
      <c r="AN67" s="237"/>
      <c r="AO67" s="237"/>
      <c r="AP67" s="237"/>
      <c r="AS67" s="438"/>
      <c r="AT67" s="46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row>
    <row r="68" spans="2:72" s="47" customFormat="1" ht="17.25" customHeight="1" thickBot="1">
      <c r="B68" s="152">
        <v>2012</v>
      </c>
      <c r="C68" s="567">
        <v>16169.383971769666</v>
      </c>
      <c r="D68" s="551">
        <v>15908.125</v>
      </c>
      <c r="E68" s="484">
        <v>0.9838423670174571</v>
      </c>
      <c r="F68" s="535">
        <v>0.158</v>
      </c>
      <c r="G68" s="550">
        <v>0.013999999999999999</v>
      </c>
      <c r="H68" s="550">
        <v>0.21400000000000002</v>
      </c>
      <c r="I68" s="535">
        <v>0.228</v>
      </c>
      <c r="J68" s="697">
        <v>-0.07</v>
      </c>
      <c r="K68" s="622">
        <v>0.7</v>
      </c>
      <c r="L68" s="486">
        <v>16169.383971769666</v>
      </c>
      <c r="M68" s="482">
        <v>0.9838423670174571</v>
      </c>
      <c r="N68" s="483">
        <v>0.023157588107778966</v>
      </c>
      <c r="O68" s="447">
        <v>0.158</v>
      </c>
      <c r="P68" s="443">
        <v>0.04860975130632931</v>
      </c>
      <c r="Q68" s="443">
        <v>0.029657360625466547</v>
      </c>
      <c r="R68" s="444">
        <v>0.01574880760617609</v>
      </c>
      <c r="S68" s="443">
        <v>0.11998408046202808</v>
      </c>
      <c r="T68" s="487">
        <v>0.044000000000000004</v>
      </c>
      <c r="U68" s="387">
        <v>2012</v>
      </c>
      <c r="V68" s="587">
        <v>16434.933596921182</v>
      </c>
      <c r="W68" s="449">
        <v>0.013999999999999999</v>
      </c>
      <c r="X68" s="384">
        <v>0.7</v>
      </c>
      <c r="Y68" s="448">
        <v>0.21400000000000002</v>
      </c>
      <c r="Z68" s="448">
        <v>-0.05600000000000002</v>
      </c>
      <c r="AA68" s="448">
        <v>0.228</v>
      </c>
      <c r="AB68" s="451">
        <v>-0.07</v>
      </c>
      <c r="AC68" s="449">
        <v>0.07826711193179586</v>
      </c>
      <c r="AD68" s="449">
        <v>0.09401591953797195</v>
      </c>
      <c r="AE68" s="449">
        <v>0.07598408046202806</v>
      </c>
      <c r="AF68" s="450">
        <v>0.04540616823164263</v>
      </c>
      <c r="AG68" s="183">
        <v>2012</v>
      </c>
      <c r="AH68" s="241"/>
      <c r="AI68" s="239"/>
      <c r="AJ68" s="240"/>
      <c r="AK68" s="237"/>
      <c r="AL68" s="237"/>
      <c r="AM68" s="237"/>
      <c r="AN68" s="237"/>
      <c r="AO68" s="237"/>
      <c r="AP68" s="237"/>
      <c r="AS68" s="438"/>
      <c r="AT68" s="461"/>
      <c r="AU68" s="241"/>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row>
    <row r="69" spans="2:72" s="47" customFormat="1" ht="17.25" customHeight="1" thickBot="1">
      <c r="B69" s="152">
        <f>IF($L$2=2,'Alternative Simulation'!C10,(IF($L$2=1,'Baseline Simulation'!C10,"????")))</f>
        <v>2013</v>
      </c>
      <c r="C69" s="567">
        <f>IF($L$2=2,'Alternative Data'!P9,(IF($L$2=1,'Baseline Data'!P9,"????")))</f>
        <v>16700</v>
      </c>
      <c r="D69" s="437">
        <f>IF($L$2=2,'Alternative Data'!Q9,(IF($L$2=1,'Baseline Data'!Q9,"????")))</f>
        <v>16600</v>
      </c>
      <c r="E69" s="413">
        <f>IF($L$2=2,'Alternative Data'!R9,(IF($L$2=1,'Baseline Data'!R9,"????")))</f>
        <v>0.9940119760479041</v>
      </c>
      <c r="F69" s="535">
        <f>IF($L$2=2,'Alternative Data'!B9,(IF($L$2=1,'Baseline Data'!B9,"????")))</f>
        <v>0.17</v>
      </c>
      <c r="G69" s="400">
        <f>IF($L$2=2,'Alternative Data'!H9,(IF($L$2=1,'Baseline Data'!H9,"????")))</f>
        <v>0.013000000000000001</v>
      </c>
      <c r="H69" s="400">
        <f aca="true" t="shared" si="17" ref="H69:H105">I69-G69</f>
        <v>0.196</v>
      </c>
      <c r="I69" s="535">
        <f>IF($L$2=2,SUM('Alternative Data'!C9:F9,'Alternative Data'!H9),(IF($L$2=1,SUM('Baseline Data'!C9:F9),"????")))</f>
        <v>0.20900000000000002</v>
      </c>
      <c r="J69" s="697">
        <f aca="true" t="shared" si="18" ref="J69:J132">F69-I69</f>
        <v>-0.03900000000000001</v>
      </c>
      <c r="K69" s="537">
        <f>IF($L$2=2,'Alternative Data'!L9,(IF($L$2=1,'Baseline Data'!L9,"????")))</f>
        <v>0.73</v>
      </c>
      <c r="L69" s="503">
        <f>(IF($L$2=2,'Alternative Simulation'!D10,(IF($L$2=1,'Baseline Simulation'!D10,"????"))))</f>
        <v>16700</v>
      </c>
      <c r="M69" s="514">
        <f>(IF($L$2=2,'Alternative Simulation'!E10,(IF($L$2=1,'Baseline Simulation'!E10,"????"))))</f>
        <v>0.9940119760479041</v>
      </c>
      <c r="N69" s="96">
        <f>(IF($L$2=2,'Alternative Simulation'!F10,(IF($L$2=1,'Baseline Simulation'!F10,"????"))))</f>
        <v>0.019762108355054025</v>
      </c>
      <c r="O69" s="96">
        <f>(IF($L$2=2,'Alternative Simulation'!G10,(IF($L$2=1,'Baseline Simulation'!G10,"????"))))</f>
        <v>0.17</v>
      </c>
      <c r="P69" s="96">
        <f>(IF($L$2=2,'Alternative Simulation'!H10,(IF($L$2=1,'Baseline Simulation'!H10,"????"))))</f>
        <v>0.049</v>
      </c>
      <c r="Q69" s="96">
        <f>(IF($L$2=2,'Alternative Simulation'!I10,(IF($L$2=1,'Baseline Simulation'!I10,"????"))))</f>
        <v>0.03</v>
      </c>
      <c r="R69" s="96">
        <f>(IF($L$2=2,'Alternative Simulation'!J10,(IF($L$2=1,'Baseline Simulation'!J10,"????"))))</f>
        <v>0.017</v>
      </c>
      <c r="S69" s="96">
        <f>(IF($L$2=2,'Alternative Simulation'!K10,(IF($L$2=1,'Baseline Simulation'!K10,"????"))))</f>
        <v>0.1</v>
      </c>
      <c r="T69" s="515">
        <v>0.040999999999999995</v>
      </c>
      <c r="U69" s="388">
        <f>(IF($L$2=2,'Alternative Simulation'!M10,(IF($L$2=1,'Baseline Simulation'!M10,"????"))))</f>
        <v>2013</v>
      </c>
      <c r="V69" s="503">
        <f>(IF($L$2=2,'Alternative Simulation'!N10,(IF($L$2=1,'Baseline Simulation'!N10,"????"))))</f>
        <v>16600</v>
      </c>
      <c r="W69" s="517">
        <f>(IF($L$2=2,'Alternative Simulation'!O10,(IF($L$2=1,'Baseline Simulation'!O10,"????"))))</f>
        <v>0.013000000000000001</v>
      </c>
      <c r="X69" s="582">
        <f>(IF($L$2=2,'Alternative Simulation'!P10,(IF($L$2=1,'Baseline Simulation'!P10,"????"))))</f>
        <v>0.73</v>
      </c>
      <c r="Y69" s="95">
        <f aca="true" t="shared" si="19" ref="Y69:Y132">SUM(P69:S69)</f>
        <v>0.196</v>
      </c>
      <c r="Z69" s="94">
        <f aca="true" t="shared" si="20" ref="Z69:Z132">O69-Y9</f>
        <v>-0.01999999999999999</v>
      </c>
      <c r="AA69" s="95">
        <f aca="true" t="shared" si="21" ref="AA69:AA105">Y69+W69</f>
        <v>0.20900000000000002</v>
      </c>
      <c r="AB69" s="137">
        <f aca="true" t="shared" si="22" ref="AB69:AB105">O69-AA69</f>
        <v>-0.03900000000000001</v>
      </c>
      <c r="AC69" s="137">
        <f aca="true" t="shared" si="23" ref="AC69:AC132">P69+Q69</f>
        <v>0.079</v>
      </c>
      <c r="AD69" s="96">
        <f aca="true" t="shared" si="24" ref="AD69:AD132">SUM(P69:R69)</f>
        <v>0.096</v>
      </c>
      <c r="AE69" s="94">
        <f aca="true" t="shared" si="25" ref="AE69:AE132">S69-T69</f>
        <v>0.05900000000000001</v>
      </c>
      <c r="AF69" s="96">
        <f aca="true" t="shared" si="26" ref="AF69:AF132">SUM(Q69:R69)</f>
        <v>0.047</v>
      </c>
      <c r="AG69" s="97">
        <f>IF($L$2=1,'Baseline Data'!$A9,(IF($L$2=2,'Alternative Data'!A9," ")))</f>
        <v>2013</v>
      </c>
      <c r="AI69" s="239"/>
      <c r="AJ69" s="246"/>
      <c r="AK69" s="237"/>
      <c r="AL69" s="237"/>
      <c r="AM69" s="237"/>
      <c r="AN69" s="237"/>
      <c r="AO69" s="237"/>
      <c r="AP69" s="237"/>
      <c r="AS69" s="438"/>
      <c r="AT69" s="46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row>
    <row r="70" spans="2:72" s="47" customFormat="1" ht="17.25" customHeight="1">
      <c r="B70" s="151">
        <f>IF($L$2=2,'Alternative Simulation'!C11,(IF($L$2=1,'Baseline Simulation'!C11,"????")))</f>
        <v>2014</v>
      </c>
      <c r="C70" s="566">
        <f>IF($L$2=2,'Alternative Data'!P10,(IF($L$2=1,'Baseline Data'!P10,"????")))</f>
        <v>17200</v>
      </c>
      <c r="D70" s="564">
        <f>IF($L$2=2,'Alternative Data'!Q10,(IF($L$2=1,'Baseline Data'!Q10,"????")))</f>
        <v>17200</v>
      </c>
      <c r="E70" s="526">
        <f>IF($L$2=2,'Alternative Data'!R10,(IF($L$2=1,'Baseline Data'!R10,"????")))</f>
        <v>1</v>
      </c>
      <c r="F70" s="550">
        <f>IF($L$2=2,'Alternative Data'!B10,(IF($L$2=1,'Baseline Data'!B10,"????")))</f>
        <v>0.17300000000000001</v>
      </c>
      <c r="G70" s="439">
        <f>IF($L$2=2,'Alternative Data'!H10,(IF($L$2=1,'Baseline Data'!H10,"????")))</f>
        <v>0.013999999999999999</v>
      </c>
      <c r="H70" s="439">
        <f t="shared" si="17"/>
        <v>0.199</v>
      </c>
      <c r="I70" s="550">
        <f>IF($L$2=2,SUM('Alternative Data'!C10:F10,'Alternative Data'!H10),(IF($L$2=1,SUM('Baseline Data'!C10:F10),"????")))</f>
        <v>0.21300000000000002</v>
      </c>
      <c r="J70" s="696">
        <f t="shared" si="18"/>
        <v>-0.04000000000000001</v>
      </c>
      <c r="K70" s="536">
        <f>IF($L$2=2,'Alternative Data'!L10,(IF($L$2=1,'Baseline Data'!L10,"????")))</f>
        <v>0.74</v>
      </c>
      <c r="L70" s="511">
        <f>(IF($L$2=2,'Alternative Simulation'!D11,(IF($L$2=1,'Baseline Simulation'!D11,"????"))))</f>
        <v>17200</v>
      </c>
      <c r="M70" s="500">
        <f>(IF($L$2=2,'Alternative Simulation'!E11,(IF($L$2=1,'Baseline Simulation'!E11,"????"))))</f>
        <v>1</v>
      </c>
      <c r="N70" s="167">
        <f>(IF($L$2=2,'Alternative Simulation'!F11,(IF($L$2=1,'Baseline Simulation'!F11,"????"))))</f>
        <v>0.02024482109227872</v>
      </c>
      <c r="O70" s="163">
        <f>(IF($L$2=2,'Alternative Simulation'!G11,(IF($L$2=1,'Baseline Simulation'!G11,"????"))))</f>
        <v>0.17300000000000001</v>
      </c>
      <c r="P70" s="163">
        <f>(IF($L$2=2,'Alternative Simulation'!H11,(IF($L$2=1,'Baseline Simulation'!H11,"????"))))</f>
        <v>0.049</v>
      </c>
      <c r="Q70" s="163">
        <f>(IF($L$2=2,'Alternative Simulation'!I11,(IF($L$2=1,'Baseline Simulation'!I11,"????"))))</f>
        <v>0.03</v>
      </c>
      <c r="R70" s="163">
        <f>(IF($L$2=2,'Alternative Simulation'!J11,(IF($L$2=1,'Baseline Simulation'!J11,"????"))))</f>
        <v>0.019</v>
      </c>
      <c r="S70" s="163">
        <f>(IF($L$2=2,'Alternative Simulation'!K11,(IF($L$2=1,'Baseline Simulation'!K11,"????"))))</f>
        <v>0.10099999999999999</v>
      </c>
      <c r="T70" s="513">
        <v>0.040999999999999995</v>
      </c>
      <c r="U70" s="394">
        <f>(IF($L$2=2,'Alternative Simulation'!M11,(IF($L$2=1,'Baseline Simulation'!M11,"????"))))</f>
        <v>2014</v>
      </c>
      <c r="V70" s="485">
        <f>(IF($L$2=2,'Alternative Simulation'!N11,(IF($L$2=1,'Baseline Simulation'!N11,"????"))))</f>
        <v>17200</v>
      </c>
      <c r="W70" s="588">
        <f>(IF($L$2=2,'Alternative Simulation'!O11,(IF($L$2=1,'Baseline Simulation'!O11,"????"))))</f>
        <v>0.013999999999999999</v>
      </c>
      <c r="X70" s="475">
        <f>(IF($L$2=2,'Alternative Simulation'!P11,(IF($L$2=1,'Baseline Simulation'!P11,"????"))))</f>
        <v>0.7445348837209302</v>
      </c>
      <c r="Y70" s="392">
        <f t="shared" si="19"/>
        <v>0.199</v>
      </c>
      <c r="Z70" s="208">
        <f t="shared" si="20"/>
        <v>-0.001999999999999974</v>
      </c>
      <c r="AA70" s="208">
        <f t="shared" si="21"/>
        <v>0.21300000000000002</v>
      </c>
      <c r="AB70" s="209">
        <f t="shared" si="22"/>
        <v>-0.04000000000000001</v>
      </c>
      <c r="AC70" s="209">
        <f t="shared" si="23"/>
        <v>0.079</v>
      </c>
      <c r="AD70" s="208">
        <f t="shared" si="24"/>
        <v>0.098</v>
      </c>
      <c r="AE70" s="208">
        <f t="shared" si="25"/>
        <v>0.06</v>
      </c>
      <c r="AF70" s="210">
        <f t="shared" si="26"/>
        <v>0.049</v>
      </c>
      <c r="AG70" s="182">
        <f>IF($L$2=1,'Baseline Data'!$A10,(IF($L$2=2,'Alternative Data'!A10," ")))</f>
        <v>2014</v>
      </c>
      <c r="AH70" s="247"/>
      <c r="AI70" s="239"/>
      <c r="AJ70" s="246"/>
      <c r="AK70" s="237"/>
      <c r="AL70" s="237"/>
      <c r="AM70" s="237"/>
      <c r="AN70" s="237"/>
      <c r="AO70" s="237"/>
      <c r="AP70" s="237"/>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row>
    <row r="71" spans="2:72" s="47" customFormat="1" ht="17.25" customHeight="1">
      <c r="B71" s="152">
        <f>IF($L$2=2,'Alternative Simulation'!C12,(IF($L$2=1,'Baseline Simulation'!C12,"????")))</f>
        <v>2015</v>
      </c>
      <c r="C71" s="567">
        <f>IF($L$2=2,'Alternative Data'!P11,(IF($L$2=1,'Baseline Data'!P11,"????")))</f>
        <v>17900</v>
      </c>
      <c r="D71" s="437">
        <f>IF($L$2=2,'Alternative Data'!Q11,(IF($L$2=1,'Baseline Data'!Q11,"????")))</f>
        <v>18300</v>
      </c>
      <c r="E71" s="413">
        <f>IF($L$2=2,'Alternative Data'!R11,(IF($L$2=1,'Baseline Data'!R11,"????")))</f>
        <v>1.0223463687150838</v>
      </c>
      <c r="F71" s="535">
        <f>IF($L$2=2,'Alternative Data'!B11,(IF($L$2=1,'Baseline Data'!B11,"????")))</f>
        <v>0.18100000000000002</v>
      </c>
      <c r="G71" s="400">
        <f>IF($L$2=2,'Alternative Data'!H11,(IF($L$2=1,'Baseline Data'!H11,"????")))</f>
        <v>0.015</v>
      </c>
      <c r="H71" s="400">
        <f t="shared" si="17"/>
        <v>0.198</v>
      </c>
      <c r="I71" s="535">
        <f>IF($L$2=2,SUM('Alternative Data'!C11:F11,'Alternative Data'!H11),(IF($L$2=1,SUM('Baseline Data'!C11:F11),"????")))</f>
        <v>0.21300000000000002</v>
      </c>
      <c r="J71" s="697">
        <f t="shared" si="18"/>
        <v>-0.032</v>
      </c>
      <c r="K71" s="537">
        <f>IF($L$2=2,'Alternative Data'!L11,(IF($L$2=1,'Baseline Data'!L11,"????")))</f>
        <v>0.74</v>
      </c>
      <c r="L71" s="614">
        <f>(IF($L$2=2,'Alternative Simulation'!D12,(IF($L$2=1,'Baseline Simulation'!D12,"????"))))</f>
        <v>17900</v>
      </c>
      <c r="M71" s="412">
        <f>(IF($L$2=2,'Alternative Simulation'!E12,(IF($L$2=1,'Baseline Simulation'!E12,"????"))))</f>
        <v>1.0223463687150838</v>
      </c>
      <c r="N71" s="401">
        <f>(IF($L$2=2,'Alternative Simulation'!F12,(IF($L$2=1,'Baseline Simulation'!F12,"????"))))</f>
        <v>0.021698832847843356</v>
      </c>
      <c r="O71" s="157">
        <f>(IF($L$2=2,'Alternative Simulation'!G12,(IF($L$2=1,'Baseline Simulation'!G12,"????"))))</f>
        <v>0.18100000000000002</v>
      </c>
      <c r="P71" s="157">
        <f>(IF($L$2=2,'Alternative Simulation'!H12,(IF($L$2=1,'Baseline Simulation'!H12,"????"))))</f>
        <v>0.049</v>
      </c>
      <c r="Q71" s="157">
        <f>(IF($L$2=2,'Alternative Simulation'!I12,(IF($L$2=1,'Baseline Simulation'!I12,"????"))))</f>
        <v>0.03</v>
      </c>
      <c r="R71" s="157">
        <f>(IF($L$2=2,'Alternative Simulation'!J12,(IF($L$2=1,'Baseline Simulation'!J12,"????"))))</f>
        <v>0.021</v>
      </c>
      <c r="S71" s="157">
        <f>(IF($L$2=2,'Alternative Simulation'!K12,(IF($L$2=1,'Baseline Simulation'!K12,"????"))))</f>
        <v>0.098</v>
      </c>
      <c r="T71" s="488">
        <v>0.040999999999999995</v>
      </c>
      <c r="U71" s="394">
        <f>(IF($L$2=2,'Alternative Simulation'!M12,(IF($L$2=1,'Baseline Simulation'!M12,"????"))))</f>
        <v>2015</v>
      </c>
      <c r="V71" s="485">
        <f>(IF($L$2=2,'Alternative Simulation'!N12,(IF($L$2=1,'Baseline Simulation'!N12,"????"))))</f>
        <v>18300</v>
      </c>
      <c r="W71" s="588">
        <f>(IF($L$2=2,'Alternative Simulation'!O12,(IF($L$2=1,'Baseline Simulation'!O12,"????"))))</f>
        <v>0.015</v>
      </c>
      <c r="X71" s="475">
        <f>(IF($L$2=2,'Alternative Simulation'!P12,(IF($L$2=1,'Baseline Simulation'!P12,"????"))))</f>
        <v>0.7317814207650274</v>
      </c>
      <c r="Y71" s="592">
        <f t="shared" si="19"/>
        <v>0.198</v>
      </c>
      <c r="Z71" s="158">
        <f t="shared" si="20"/>
        <v>0.020000000000000018</v>
      </c>
      <c r="AA71" s="158">
        <f t="shared" si="21"/>
        <v>0.21300000000000002</v>
      </c>
      <c r="AB71" s="477">
        <f t="shared" si="22"/>
        <v>-0.032</v>
      </c>
      <c r="AC71" s="477">
        <f t="shared" si="23"/>
        <v>0.079</v>
      </c>
      <c r="AD71" s="158">
        <f t="shared" si="24"/>
        <v>0.1</v>
      </c>
      <c r="AE71" s="158">
        <f t="shared" si="25"/>
        <v>0.05700000000000001</v>
      </c>
      <c r="AF71" s="402">
        <f t="shared" si="26"/>
        <v>0.051000000000000004</v>
      </c>
      <c r="AG71" s="183">
        <f>IF($L$2=1,'Baseline Data'!$A11,(IF($L$2=2,'Alternative Data'!A11," ")))</f>
        <v>2015</v>
      </c>
      <c r="AH71" s="247"/>
      <c r="AI71" s="239"/>
      <c r="AJ71" s="246"/>
      <c r="AK71" s="237"/>
      <c r="AL71" s="237"/>
      <c r="AM71" s="237"/>
      <c r="AN71" s="237"/>
      <c r="AO71" s="237"/>
      <c r="AP71" s="237"/>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row>
    <row r="72" spans="2:72" s="47" customFormat="1" ht="17.25" customHeight="1">
      <c r="B72" s="152">
        <f>IF($L$2=2,'Alternative Simulation'!C13,(IF($L$2=1,'Baseline Simulation'!C13,"????")))</f>
        <v>2016</v>
      </c>
      <c r="C72" s="567">
        <f>IF($L$2=2,'Alternative Data'!P12,(IF($L$2=1,'Baseline Data'!P12,"????")))</f>
        <v>18700</v>
      </c>
      <c r="D72" s="437">
        <f>IF($L$2=2,'Alternative Data'!Q12,(IF($L$2=1,'Baseline Data'!Q12,"????")))</f>
        <v>19500</v>
      </c>
      <c r="E72" s="413">
        <f>IF($L$2=2,'Alternative Data'!R12,(IF($L$2=1,'Baseline Data'!R12,"????")))</f>
        <v>1.0427807486631016</v>
      </c>
      <c r="F72" s="535">
        <f>IF($L$2=2,'Alternative Data'!B12,(IF($L$2=1,'Baseline Data'!B12,"????")))</f>
        <v>0.18100000000000002</v>
      </c>
      <c r="G72" s="400">
        <f>IF($L$2=2,'Alternative Data'!H12,(IF($L$2=1,'Baseline Data'!H12,"????")))</f>
        <v>0.017</v>
      </c>
      <c r="H72" s="400">
        <f t="shared" si="17"/>
        <v>0.197</v>
      </c>
      <c r="I72" s="535">
        <f>IF($L$2=2,SUM('Alternative Data'!C12:F12,'Alternative Data'!H12),(IF($L$2=1,SUM('Baseline Data'!C12:F12),"????")))</f>
        <v>0.21400000000000002</v>
      </c>
      <c r="J72" s="697">
        <f t="shared" si="18"/>
        <v>-0.033</v>
      </c>
      <c r="K72" s="537">
        <f>IF($L$2=2,'Alternative Data'!L12,(IF($L$2=1,'Baseline Data'!L12,"????")))</f>
        <v>0.73</v>
      </c>
      <c r="L72" s="614">
        <f>(IF($L$2=2,'Alternative Simulation'!D13,(IF($L$2=1,'Baseline Simulation'!D13,"????"))))</f>
        <v>18700</v>
      </c>
      <c r="M72" s="412">
        <f>(IF($L$2=2,'Alternative Simulation'!E13,(IF($L$2=1,'Baseline Simulation'!E13,"????"))))</f>
        <v>1.0427807486631016</v>
      </c>
      <c r="N72" s="401">
        <f>(IF($L$2=2,'Alternative Simulation'!F13,(IF($L$2=1,'Baseline Simulation'!F13,"????"))))</f>
        <v>0.02504608782374807</v>
      </c>
      <c r="O72" s="157">
        <f>(IF($L$2=2,'Alternative Simulation'!G13,(IF($L$2=1,'Baseline Simulation'!G13,"????"))))</f>
        <v>0.18100000000000002</v>
      </c>
      <c r="P72" s="157">
        <f>(IF($L$2=2,'Alternative Simulation'!H13,(IF($L$2=1,'Baseline Simulation'!H13,"????"))))</f>
        <v>0.049</v>
      </c>
      <c r="Q72" s="157">
        <f>(IF($L$2=2,'Alternative Simulation'!I13,(IF($L$2=1,'Baseline Simulation'!I13,"????"))))</f>
        <v>0.03</v>
      </c>
      <c r="R72" s="157">
        <f>(IF($L$2=2,'Alternative Simulation'!J13,(IF($L$2=1,'Baseline Simulation'!J13,"????"))))</f>
        <v>0.023</v>
      </c>
      <c r="S72" s="157">
        <f>(IF($L$2=2,'Alternative Simulation'!K13,(IF($L$2=1,'Baseline Simulation'!K13,"????"))))</f>
        <v>0.095</v>
      </c>
      <c r="T72" s="488">
        <v>0.040999999999999995</v>
      </c>
      <c r="U72" s="394">
        <f>(IF($L$2=2,'Alternative Simulation'!M13,(IF($L$2=1,'Baseline Simulation'!M13,"????"))))</f>
        <v>2016</v>
      </c>
      <c r="V72" s="485">
        <f>(IF($L$2=2,'Alternative Simulation'!N13,(IF($L$2=1,'Baseline Simulation'!N13,"????"))))</f>
        <v>19500</v>
      </c>
      <c r="W72" s="588">
        <f>(IF($L$2=2,'Alternative Simulation'!O13,(IF($L$2=1,'Baseline Simulation'!O13,"????"))))</f>
        <v>0.017</v>
      </c>
      <c r="X72" s="475">
        <f>(IF($L$2=2,'Alternative Simulation'!P13,(IF($L$2=1,'Baseline Simulation'!P13,"????"))))</f>
        <v>0.719748717948718</v>
      </c>
      <c r="Y72" s="592">
        <f t="shared" si="19"/>
        <v>0.197</v>
      </c>
      <c r="Z72" s="158">
        <f t="shared" si="20"/>
        <v>0.028000000000000025</v>
      </c>
      <c r="AA72" s="158">
        <f t="shared" si="21"/>
        <v>0.21400000000000002</v>
      </c>
      <c r="AB72" s="477">
        <f t="shared" si="22"/>
        <v>-0.033</v>
      </c>
      <c r="AC72" s="477">
        <f t="shared" si="23"/>
        <v>0.079</v>
      </c>
      <c r="AD72" s="158">
        <f t="shared" si="24"/>
        <v>0.10200000000000001</v>
      </c>
      <c r="AE72" s="158">
        <f t="shared" si="25"/>
        <v>0.054000000000000006</v>
      </c>
      <c r="AF72" s="402">
        <f t="shared" si="26"/>
        <v>0.053</v>
      </c>
      <c r="AG72" s="183">
        <f>IF($L$2=1,'Baseline Data'!$A12,(IF($L$2=2,'Alternative Data'!A12," ")))</f>
        <v>2016</v>
      </c>
      <c r="AH72" s="247"/>
      <c r="AI72" s="239"/>
      <c r="AJ72" s="246"/>
      <c r="AK72" s="237"/>
      <c r="AL72" s="237"/>
      <c r="AM72" s="237"/>
      <c r="AN72" s="237"/>
      <c r="AO72" s="237"/>
      <c r="AP72" s="237"/>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row>
    <row r="73" spans="2:72" s="47" customFormat="1" ht="17.25" customHeight="1">
      <c r="B73" s="152">
        <f>IF($L$2=2,'Alternative Simulation'!C14,(IF($L$2=1,'Baseline Simulation'!C14,"????")))</f>
        <v>2017</v>
      </c>
      <c r="C73" s="567">
        <f>IF($L$2=2,'Alternative Data'!P13,(IF($L$2=1,'Baseline Data'!P13,"????")))</f>
        <v>19400</v>
      </c>
      <c r="D73" s="437">
        <f>IF($L$2=2,'Alternative Data'!Q13,(IF($L$2=1,'Baseline Data'!Q13,"????")))</f>
        <v>20700</v>
      </c>
      <c r="E73" s="413">
        <f>IF($L$2=2,'Alternative Data'!R13,(IF($L$2=1,'Baseline Data'!R13,"????")))</f>
        <v>1.0670103092783505</v>
      </c>
      <c r="F73" s="535">
        <f>IF($L$2=2,'Alternative Data'!B13,(IF($L$2=1,'Baseline Data'!B13,"????")))</f>
        <v>0.179</v>
      </c>
      <c r="G73" s="400">
        <f>IF($L$2=2,'Alternative Data'!H13,(IF($L$2=1,'Baseline Data'!H13,"????")))</f>
        <v>0.02</v>
      </c>
      <c r="H73" s="400">
        <f t="shared" si="17"/>
        <v>0.192</v>
      </c>
      <c r="I73" s="535">
        <f>IF($L$2=2,SUM('Alternative Data'!C13:F13,'Alternative Data'!H13),(IF($L$2=1,SUM('Baseline Data'!C13:F13),"????")))</f>
        <v>0.212</v>
      </c>
      <c r="J73" s="697">
        <f t="shared" si="18"/>
        <v>-0.033</v>
      </c>
      <c r="K73" s="537">
        <f>IF($L$2=2,'Alternative Data'!L13,(IF($L$2=1,'Baseline Data'!L13,"????")))</f>
        <v>0.72</v>
      </c>
      <c r="L73" s="614">
        <f>(IF($L$2=2,'Alternative Simulation'!D14,(IF($L$2=1,'Baseline Simulation'!D14,"????"))))</f>
        <v>19400</v>
      </c>
      <c r="M73" s="412">
        <f>(IF($L$2=2,'Alternative Simulation'!E14,(IF($L$2=1,'Baseline Simulation'!E14,"????"))))</f>
        <v>1.0670103092783505</v>
      </c>
      <c r="N73" s="401">
        <f>(IF($L$2=2,'Alternative Simulation'!F14,(IF($L$2=1,'Baseline Simulation'!F14,"????"))))</f>
        <v>0.029782994198071296</v>
      </c>
      <c r="O73" s="157">
        <f>(IF($L$2=2,'Alternative Simulation'!G14,(IF($L$2=1,'Baseline Simulation'!G14,"????"))))</f>
        <v>0.179</v>
      </c>
      <c r="P73" s="157">
        <f>(IF($L$2=2,'Alternative Simulation'!H14,(IF($L$2=1,'Baseline Simulation'!H14,"????"))))</f>
        <v>0.048</v>
      </c>
      <c r="Q73" s="157">
        <f>(IF($L$2=2,'Alternative Simulation'!I14,(IF($L$2=1,'Baseline Simulation'!I14,"????"))))</f>
        <v>0.028999999999999998</v>
      </c>
      <c r="R73" s="157">
        <f>(IF($L$2=2,'Alternative Simulation'!J14,(IF($L$2=1,'Baseline Simulation'!J14,"????"))))</f>
        <v>0.024</v>
      </c>
      <c r="S73" s="157">
        <f>(IF($L$2=2,'Alternative Simulation'!K14,(IF($L$2=1,'Baseline Simulation'!K14,"????"))))</f>
        <v>0.091</v>
      </c>
      <c r="T73" s="488">
        <v>0.040999999999999995</v>
      </c>
      <c r="U73" s="394">
        <f>(IF($L$2=2,'Alternative Simulation'!M14,(IF($L$2=1,'Baseline Simulation'!M14,"????"))))</f>
        <v>2017</v>
      </c>
      <c r="V73" s="485">
        <f>(IF($L$2=2,'Alternative Simulation'!N14,(IF($L$2=1,'Baseline Simulation'!N14,"????"))))</f>
        <v>20700</v>
      </c>
      <c r="W73" s="588">
        <f>(IF($L$2=2,'Alternative Simulation'!O14,(IF($L$2=1,'Baseline Simulation'!O14,"????"))))</f>
        <v>0.02</v>
      </c>
      <c r="X73" s="475">
        <f>(IF($L$2=2,'Alternative Simulation'!P14,(IF($L$2=1,'Baseline Simulation'!P14,"????"))))</f>
        <v>0.7110241545893721</v>
      </c>
      <c r="Y73" s="592">
        <f t="shared" si="19"/>
        <v>0.192</v>
      </c>
      <c r="Z73" s="158">
        <f t="shared" si="20"/>
        <v>0.02099999999999999</v>
      </c>
      <c r="AA73" s="158">
        <f t="shared" si="21"/>
        <v>0.212</v>
      </c>
      <c r="AB73" s="477">
        <f t="shared" si="22"/>
        <v>-0.033</v>
      </c>
      <c r="AC73" s="477">
        <f t="shared" si="23"/>
        <v>0.077</v>
      </c>
      <c r="AD73" s="158">
        <f t="shared" si="24"/>
        <v>0.101</v>
      </c>
      <c r="AE73" s="158">
        <f t="shared" si="25"/>
        <v>0.05</v>
      </c>
      <c r="AF73" s="402">
        <f t="shared" si="26"/>
        <v>0.053</v>
      </c>
      <c r="AG73" s="183">
        <f>IF($L$2=1,'Baseline Data'!$A13,(IF($L$2=2,'Alternative Data'!A13," ")))</f>
        <v>2017</v>
      </c>
      <c r="AH73" s="247"/>
      <c r="AI73" s="239"/>
      <c r="AJ73" s="246"/>
      <c r="AK73" s="237"/>
      <c r="AL73" s="237"/>
      <c r="AM73" s="237"/>
      <c r="AN73" s="237"/>
      <c r="AO73" s="237"/>
      <c r="AP73" s="237"/>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row>
    <row r="74" spans="2:72" s="47" customFormat="1" ht="17.25" customHeight="1">
      <c r="B74" s="152">
        <f>IF($L$2=2,'Alternative Simulation'!C15,(IF($L$2=1,'Baseline Simulation'!C15,"????")))</f>
        <v>2018</v>
      </c>
      <c r="C74" s="567">
        <f>IF($L$2=2,'Alternative Data'!P14,(IF($L$2=1,'Baseline Data'!P14,"????")))</f>
        <v>19900</v>
      </c>
      <c r="D74" s="437">
        <f>IF($L$2=2,'Alternative Data'!Q14,(IF($L$2=1,'Baseline Data'!Q14,"????")))</f>
        <v>21700</v>
      </c>
      <c r="E74" s="413">
        <f>IF($L$2=2,'Alternative Data'!R14,(IF($L$2=1,'Baseline Data'!R14,"????")))</f>
        <v>1.0904522613065326</v>
      </c>
      <c r="F74" s="535">
        <f>IF($L$2=2,'Alternative Data'!B14,(IF($L$2=1,'Baseline Data'!B14,"????")))</f>
        <v>0.17800000000000002</v>
      </c>
      <c r="G74" s="400">
        <f>IF($L$2=2,'Alternative Data'!H14,(IF($L$2=1,'Baseline Data'!H14,"????")))</f>
        <v>0.024</v>
      </c>
      <c r="H74" s="400">
        <f t="shared" si="17"/>
        <v>0.189</v>
      </c>
      <c r="I74" s="535">
        <f>IF($L$2=2,SUM('Alternative Data'!C14:F14,'Alternative Data'!H14),(IF($L$2=1,SUM('Baseline Data'!C14:F14),"????")))</f>
        <v>0.213</v>
      </c>
      <c r="J74" s="697">
        <f t="shared" si="18"/>
        <v>-0.034999999999999976</v>
      </c>
      <c r="K74" s="537">
        <f>IF($L$2=2,'Alternative Data'!L14,(IF($L$2=1,'Baseline Data'!L14,"????")))</f>
        <v>0.73</v>
      </c>
      <c r="L74" s="614">
        <f>(IF($L$2=2,'Alternative Simulation'!D15,(IF($L$2=1,'Baseline Simulation'!D15,"????"))))</f>
        <v>19900</v>
      </c>
      <c r="M74" s="412">
        <f>(IF($L$2=2,'Alternative Simulation'!E15,(IF($L$2=1,'Baseline Simulation'!E15,"????"))))</f>
        <v>1.0904522613065326</v>
      </c>
      <c r="N74" s="401">
        <f>(IF($L$2=2,'Alternative Simulation'!F15,(IF($L$2=1,'Baseline Simulation'!F15,"????"))))</f>
        <v>0.03567404281844117</v>
      </c>
      <c r="O74" s="157">
        <f>(IF($L$2=2,'Alternative Simulation'!G15,(IF($L$2=1,'Baseline Simulation'!G15,"????"))))</f>
        <v>0.17800000000000002</v>
      </c>
      <c r="P74" s="157">
        <f>(IF($L$2=2,'Alternative Simulation'!H15,(IF($L$2=1,'Baseline Simulation'!H15,"????"))))</f>
        <v>0.049</v>
      </c>
      <c r="Q74" s="157">
        <f>(IF($L$2=2,'Alternative Simulation'!I15,(IF($L$2=1,'Baseline Simulation'!I15,"????"))))</f>
        <v>0.028999999999999998</v>
      </c>
      <c r="R74" s="157">
        <f>(IF($L$2=2,'Alternative Simulation'!J15,(IF($L$2=1,'Baseline Simulation'!J15,"????"))))</f>
        <v>0.024</v>
      </c>
      <c r="S74" s="157">
        <f>(IF($L$2=2,'Alternative Simulation'!K15,(IF($L$2=1,'Baseline Simulation'!K15,"????"))))</f>
        <v>0.087</v>
      </c>
      <c r="T74" s="488">
        <v>0.040999999999999995</v>
      </c>
      <c r="U74" s="394">
        <f>(IF($L$2=2,'Alternative Simulation'!M15,(IF($L$2=1,'Baseline Simulation'!M15,"????"))))</f>
        <v>2018</v>
      </c>
      <c r="V74" s="485">
        <f>(IF($L$2=2,'Alternative Simulation'!N15,(IF($L$2=1,'Baseline Simulation'!N15,"????"))))</f>
        <v>21700</v>
      </c>
      <c r="W74" s="588">
        <f>(IF($L$2=2,'Alternative Simulation'!O15,(IF($L$2=1,'Baseline Simulation'!O15,"????"))))</f>
        <v>0.023999999999999997</v>
      </c>
      <c r="X74" s="475">
        <f>(IF($L$2=2,'Alternative Simulation'!P15,(IF($L$2=1,'Baseline Simulation'!P15,"????"))))</f>
        <v>0.7132580645161292</v>
      </c>
      <c r="Y74" s="592">
        <f t="shared" si="19"/>
        <v>0.189</v>
      </c>
      <c r="Z74" s="158">
        <f t="shared" si="20"/>
        <v>0.011000000000000038</v>
      </c>
      <c r="AA74" s="158">
        <f t="shared" si="21"/>
        <v>0.213</v>
      </c>
      <c r="AB74" s="477">
        <f t="shared" si="22"/>
        <v>-0.034999999999999976</v>
      </c>
      <c r="AC74" s="477">
        <f t="shared" si="23"/>
        <v>0.078</v>
      </c>
      <c r="AD74" s="158">
        <f t="shared" si="24"/>
        <v>0.10200000000000001</v>
      </c>
      <c r="AE74" s="158">
        <f t="shared" si="25"/>
        <v>0.046</v>
      </c>
      <c r="AF74" s="402">
        <f t="shared" si="26"/>
        <v>0.053</v>
      </c>
      <c r="AG74" s="183">
        <f>IF($L$2=1,'Baseline Data'!$A14,(IF($L$2=2,'Alternative Data'!A14," ")))</f>
        <v>2018</v>
      </c>
      <c r="AH74" s="247"/>
      <c r="AI74" s="239"/>
      <c r="AJ74" s="246"/>
      <c r="AK74" s="237"/>
      <c r="AL74" s="237"/>
      <c r="AM74" s="237"/>
      <c r="AN74" s="237"/>
      <c r="AO74" s="237"/>
      <c r="AP74" s="237"/>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row>
    <row r="75" spans="2:72" s="47" customFormat="1" ht="17.25" customHeight="1">
      <c r="B75" s="152">
        <f>IF($L$2=2,'Alternative Simulation'!C16,(IF($L$2=1,'Baseline Simulation'!C16,"????")))</f>
        <v>2019</v>
      </c>
      <c r="C75" s="567">
        <f>IF($L$2=2,'Alternative Data'!P15,(IF($L$2=1,'Baseline Data'!P15,"????")))</f>
        <v>20300</v>
      </c>
      <c r="D75" s="437">
        <f>IF($L$2=2,'Alternative Data'!Q15,(IF($L$2=1,'Baseline Data'!Q15,"????")))</f>
        <v>22700</v>
      </c>
      <c r="E75" s="413">
        <f>IF($L$2=2,'Alternative Data'!R15,(IF($L$2=1,'Baseline Data'!R15,"????")))</f>
        <v>1.1182266009852218</v>
      </c>
      <c r="F75" s="535">
        <f>IF($L$2=2,'Alternative Data'!B15,(IF($L$2=1,'Baseline Data'!B15,"????")))</f>
        <v>0.17800000000000002</v>
      </c>
      <c r="G75" s="400">
        <f>IF($L$2=2,'Alternative Data'!H15,(IF($L$2=1,'Baseline Data'!H15,"????")))</f>
        <v>0.027000000000000003</v>
      </c>
      <c r="H75" s="400">
        <f t="shared" si="17"/>
        <v>0.19</v>
      </c>
      <c r="I75" s="535">
        <f>IF($L$2=2,SUM('Alternative Data'!C15:F15,'Alternative Data'!H15),(IF($L$2=1,SUM('Baseline Data'!C15:F15),"????")))</f>
        <v>0.217</v>
      </c>
      <c r="J75" s="697">
        <f t="shared" si="18"/>
        <v>-0.03899999999999998</v>
      </c>
      <c r="K75" s="537">
        <f>IF($L$2=2,'Alternative Data'!L15,(IF($L$2=1,'Baseline Data'!L15,"????")))</f>
        <v>0.74</v>
      </c>
      <c r="L75" s="614">
        <f>(IF($L$2=2,'Alternative Simulation'!D16,(IF($L$2=1,'Baseline Simulation'!D16,"????"))))</f>
        <v>20300</v>
      </c>
      <c r="M75" s="412">
        <f>(IF($L$2=2,'Alternative Simulation'!E16,(IF($L$2=1,'Baseline Simulation'!E16,"????"))))</f>
        <v>1.1182266009852218</v>
      </c>
      <c r="N75" s="401">
        <f>(IF($L$2=2,'Alternative Simulation'!F16,(IF($L$2=1,'Baseline Simulation'!F16,"????"))))</f>
        <v>0.039950461167421694</v>
      </c>
      <c r="O75" s="157">
        <f>(IF($L$2=2,'Alternative Simulation'!G16,(IF($L$2=1,'Baseline Simulation'!G16,"????"))))</f>
        <v>0.17800000000000002</v>
      </c>
      <c r="P75" s="158">
        <f>(IF($L$2=2,'Alternative Simulation'!H16,(IF($L$2=1,'Baseline Simulation'!H16,"????"))))</f>
        <v>0.049</v>
      </c>
      <c r="Q75" s="158">
        <f>(IF($L$2=2,'Alternative Simulation'!I16,(IF($L$2=1,'Baseline Simulation'!I16,"????"))))</f>
        <v>0.031</v>
      </c>
      <c r="R75" s="158">
        <f>(IF($L$2=2,'Alternative Simulation'!J16,(IF($L$2=1,'Baseline Simulation'!J16,"????"))))</f>
        <v>0.024</v>
      </c>
      <c r="S75" s="157">
        <f>(IF($L$2=2,'Alternative Simulation'!K16,(IF($L$2=1,'Baseline Simulation'!K16,"????"))))</f>
        <v>0.086</v>
      </c>
      <c r="T75" s="489">
        <v>0.040999999999999995</v>
      </c>
      <c r="U75" s="394">
        <f>(IF($L$2=2,'Alternative Simulation'!M16,(IF($L$2=1,'Baseline Simulation'!M16,"????"))))</f>
        <v>2019</v>
      </c>
      <c r="V75" s="485">
        <f>(IF($L$2=2,'Alternative Simulation'!N16,(IF($L$2=1,'Baseline Simulation'!N16,"????"))))</f>
        <v>22700</v>
      </c>
      <c r="W75" s="588">
        <f>(IF($L$2=2,'Alternative Simulation'!O16,(IF($L$2=1,'Baseline Simulation'!O16,"????"))))</f>
        <v>0.027000000000000003</v>
      </c>
      <c r="X75" s="475">
        <f>(IF($L$2=2,'Alternative Simulation'!P16,(IF($L$2=1,'Baseline Simulation'!P16,"????"))))</f>
        <v>0.7208370044052864</v>
      </c>
      <c r="Y75" s="592">
        <f t="shared" si="19"/>
        <v>0.19</v>
      </c>
      <c r="Z75" s="158">
        <f t="shared" si="20"/>
        <v>0.0020000000000000295</v>
      </c>
      <c r="AA75" s="158">
        <f t="shared" si="21"/>
        <v>0.217</v>
      </c>
      <c r="AB75" s="477">
        <f t="shared" si="22"/>
        <v>-0.03899999999999998</v>
      </c>
      <c r="AC75" s="477">
        <f t="shared" si="23"/>
        <v>0.08</v>
      </c>
      <c r="AD75" s="158">
        <f t="shared" si="24"/>
        <v>0.10400000000000001</v>
      </c>
      <c r="AE75" s="158">
        <f t="shared" si="25"/>
        <v>0.045</v>
      </c>
      <c r="AF75" s="402">
        <f t="shared" si="26"/>
        <v>0.055</v>
      </c>
      <c r="AG75" s="183">
        <f>IF($L$2=1,'Baseline Data'!$A15,(IF($L$2=2,'Alternative Data'!A15," ")))</f>
        <v>2019</v>
      </c>
      <c r="AH75" s="247"/>
      <c r="AI75" s="239"/>
      <c r="AJ75" s="246"/>
      <c r="AK75" s="237"/>
      <c r="AL75" s="237"/>
      <c r="AM75" s="237"/>
      <c r="AN75" s="237"/>
      <c r="AO75" s="237"/>
      <c r="AP75" s="237"/>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row>
    <row r="76" spans="2:72" s="47" customFormat="1" ht="17.25" customHeight="1">
      <c r="B76" s="152">
        <f>IF($L$2=2,'Alternative Simulation'!C17,(IF($L$2=1,'Baseline Simulation'!C17,"????")))</f>
        <v>2020</v>
      </c>
      <c r="C76" s="567">
        <f>IF($L$2=2,'Alternative Data'!P16,(IF($L$2=1,'Baseline Data'!P16,"????")))</f>
        <v>20800</v>
      </c>
      <c r="D76" s="437">
        <f>IF($L$2=2,'Alternative Data'!Q16,(IF($L$2=1,'Baseline Data'!Q16,"????")))</f>
        <v>23700</v>
      </c>
      <c r="E76" s="413">
        <f>IF($L$2=2,'Alternative Data'!R16,(IF($L$2=1,'Baseline Data'!R16,"????")))</f>
        <v>1.1394230769230769</v>
      </c>
      <c r="F76" s="535">
        <f>IF($L$2=2,'Alternative Data'!B16,(IF($L$2=1,'Baseline Data'!B16,"????")))</f>
        <v>0.177</v>
      </c>
      <c r="G76" s="400">
        <f>IF($L$2=2,'Alternative Data'!H16,(IF($L$2=1,'Baseline Data'!H16,"????")))</f>
        <v>0.03</v>
      </c>
      <c r="H76" s="400">
        <f t="shared" si="17"/>
        <v>0.19</v>
      </c>
      <c r="I76" s="535">
        <f>IF($L$2=2,SUM('Alternative Data'!C16:F16,'Alternative Data'!H16),(IF($L$2=1,SUM('Baseline Data'!C16:F16),"????")))</f>
        <v>0.22</v>
      </c>
      <c r="J76" s="697">
        <f t="shared" si="18"/>
        <v>-0.04300000000000001</v>
      </c>
      <c r="K76" s="537">
        <f>IF($L$2=2,'Alternative Data'!L16,(IF($L$2=1,'Baseline Data'!L16,"????")))</f>
        <v>0.75</v>
      </c>
      <c r="L76" s="614">
        <f>(IF($L$2=2,'Alternative Simulation'!D17,(IF($L$2=1,'Baseline Simulation'!D17,"????"))))</f>
        <v>20800</v>
      </c>
      <c r="M76" s="412">
        <f>(IF($L$2=2,'Alternative Simulation'!E17,(IF($L$2=1,'Baseline Simulation'!E17,"????"))))</f>
        <v>1.1394230769230769</v>
      </c>
      <c r="N76" s="401">
        <f>(IF($L$2=2,'Alternative Simulation'!F17,(IF($L$2=1,'Baseline Simulation'!F17,"????"))))</f>
        <v>0.043864655020837244</v>
      </c>
      <c r="O76" s="157">
        <f>(IF($L$2=2,'Alternative Simulation'!G17,(IF($L$2=1,'Baseline Simulation'!G17,"????"))))</f>
        <v>0.177</v>
      </c>
      <c r="P76" s="157">
        <f>(IF($L$2=2,'Alternative Simulation'!H17,(IF($L$2=1,'Baseline Simulation'!H17,"????"))))</f>
        <v>0.05</v>
      </c>
      <c r="Q76" s="157">
        <f>(IF($L$2=2,'Alternative Simulation'!I17,(IF($L$2=1,'Baseline Simulation'!I17,"????"))))</f>
        <v>0.031</v>
      </c>
      <c r="R76" s="157">
        <f>(IF($L$2=2,'Alternative Simulation'!J17,(IF($L$2=1,'Baseline Simulation'!J17,"????"))))</f>
        <v>0.025</v>
      </c>
      <c r="S76" s="157">
        <f>(IF($L$2=2,'Alternative Simulation'!K17,(IF($L$2=1,'Baseline Simulation'!K17,"????"))))</f>
        <v>0.084</v>
      </c>
      <c r="T76" s="490">
        <v>0.040999999999999995</v>
      </c>
      <c r="U76" s="394">
        <f>(IF($L$2=2,'Alternative Simulation'!M17,(IF($L$2=1,'Baseline Simulation'!M17,"????"))))</f>
        <v>2020</v>
      </c>
      <c r="V76" s="485">
        <f>(IF($L$2=2,'Alternative Simulation'!N17,(IF($L$2=1,'Baseline Simulation'!N17,"????"))))</f>
        <v>23700</v>
      </c>
      <c r="W76" s="588">
        <f>(IF($L$2=2,'Alternative Simulation'!O17,(IF($L$2=1,'Baseline Simulation'!O17,"????"))))</f>
        <v>0.03</v>
      </c>
      <c r="X76" s="475">
        <f>(IF($L$2=2,'Alternative Simulation'!P17,(IF($L$2=1,'Baseline Simulation'!P17,"????"))))</f>
        <v>0.7334219409282702</v>
      </c>
      <c r="Y76" s="592">
        <f t="shared" si="19"/>
        <v>0.19</v>
      </c>
      <c r="Z76" s="158">
        <f t="shared" si="20"/>
        <v>0.01200000000000001</v>
      </c>
      <c r="AA76" s="158">
        <f t="shared" si="21"/>
        <v>0.22</v>
      </c>
      <c r="AB76" s="477">
        <f t="shared" si="22"/>
        <v>-0.04300000000000001</v>
      </c>
      <c r="AC76" s="477">
        <f t="shared" si="23"/>
        <v>0.081</v>
      </c>
      <c r="AD76" s="158">
        <f t="shared" si="24"/>
        <v>0.10600000000000001</v>
      </c>
      <c r="AE76" s="158">
        <f t="shared" si="25"/>
        <v>0.04300000000000001</v>
      </c>
      <c r="AF76" s="402">
        <f t="shared" si="26"/>
        <v>0.056</v>
      </c>
      <c r="AG76" s="183">
        <f>IF($L$2=1,'Baseline Data'!$A16,(IF($L$2=2,'Alternative Data'!A16," ")))</f>
        <v>2020</v>
      </c>
      <c r="AH76" s="247"/>
      <c r="AI76" s="239"/>
      <c r="AJ76" s="246"/>
      <c r="AK76" s="237"/>
      <c r="AL76" s="237"/>
      <c r="AM76" s="237"/>
      <c r="AN76" s="237"/>
      <c r="AO76" s="237"/>
      <c r="AP76" s="237"/>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row>
    <row r="77" spans="2:72" s="47" customFormat="1" ht="17.25" customHeight="1">
      <c r="B77" s="152">
        <f>IF($L$2=2,'Alternative Simulation'!C18,(IF($L$2=1,'Baseline Simulation'!C18,"????")))</f>
        <v>2021</v>
      </c>
      <c r="C77" s="567">
        <f>IF($L$2=2,'Alternative Data'!P17,(IF($L$2=1,'Baseline Data'!P17,"????")))</f>
        <v>21300</v>
      </c>
      <c r="D77" s="437">
        <f>IF($L$2=2,'Alternative Data'!Q17,(IF($L$2=1,'Baseline Data'!Q17,"????")))</f>
        <v>24700</v>
      </c>
      <c r="E77" s="413">
        <f>IF($L$2=2,'Alternative Data'!R17,(IF($L$2=1,'Baseline Data'!R17,"????")))</f>
        <v>1.15962441314554</v>
      </c>
      <c r="F77" s="535">
        <f>IF($L$2=2,'Alternative Data'!B17,(IF($L$2=1,'Baseline Data'!B17,"????")))</f>
        <v>0.179</v>
      </c>
      <c r="G77" s="400">
        <f>IF($L$2=2,'Alternative Data'!H17,(IF($L$2=1,'Baseline Data'!H17,"????")))</f>
        <v>0.031</v>
      </c>
      <c r="H77" s="400">
        <f t="shared" si="17"/>
        <v>0.191</v>
      </c>
      <c r="I77" s="535">
        <f>IF($L$2=2,SUM('Alternative Data'!C17:F17,'Alternative Data'!H17),(IF($L$2=1,SUM('Baseline Data'!C17:F17),"????")))</f>
        <v>0.222</v>
      </c>
      <c r="J77" s="697">
        <f t="shared" si="18"/>
        <v>-0.04300000000000001</v>
      </c>
      <c r="K77" s="537">
        <f>IF($L$2=2,'Alternative Data'!L17,(IF($L$2=1,'Baseline Data'!L17,"????")))</f>
        <v>0.77</v>
      </c>
      <c r="L77" s="614">
        <f>(IF($L$2=2,'Alternative Simulation'!D18,(IF($L$2=1,'Baseline Simulation'!D18,"????"))))</f>
        <v>21300</v>
      </c>
      <c r="M77" s="412">
        <f>(IF($L$2=2,'Alternative Simulation'!E18,(IF($L$2=1,'Baseline Simulation'!E18,"????"))))</f>
        <v>1.15962441314554</v>
      </c>
      <c r="N77" s="401">
        <f>(IF($L$2=2,'Alternative Simulation'!F18,(IF($L$2=1,'Baseline Simulation'!F18,"????"))))</f>
        <v>0.04442987367920204</v>
      </c>
      <c r="O77" s="157">
        <f>(IF($L$2=2,'Alternative Simulation'!G18,(IF($L$2=1,'Baseline Simulation'!G18,"????"))))</f>
        <v>0.179</v>
      </c>
      <c r="P77" s="157">
        <f>(IF($L$2=2,'Alternative Simulation'!H18,(IF($L$2=1,'Baseline Simulation'!H18,"????"))))</f>
        <v>0.051</v>
      </c>
      <c r="Q77" s="157">
        <f>(IF($L$2=2,'Alternative Simulation'!I18,(IF($L$2=1,'Baseline Simulation'!I18,"????"))))</f>
        <v>0.032</v>
      </c>
      <c r="R77" s="157">
        <f>(IF($L$2=2,'Alternative Simulation'!J18,(IF($L$2=1,'Baseline Simulation'!J18,"????"))))</f>
        <v>0.025</v>
      </c>
      <c r="S77" s="157">
        <f>(IF($L$2=2,'Alternative Simulation'!K18,(IF($L$2=1,'Baseline Simulation'!K18,"????"))))</f>
        <v>0.083</v>
      </c>
      <c r="T77" s="490">
        <v>0.040999999999999995</v>
      </c>
      <c r="U77" s="394">
        <f>(IF($L$2=2,'Alternative Simulation'!M18,(IF($L$2=1,'Baseline Simulation'!M18,"????"))))</f>
        <v>2021</v>
      </c>
      <c r="V77" s="485">
        <f>(IF($L$2=2,'Alternative Simulation'!N18,(IF($L$2=1,'Baseline Simulation'!N18,"????"))))</f>
        <v>24700</v>
      </c>
      <c r="W77" s="588">
        <f>(IF($L$2=2,'Alternative Simulation'!O18,(IF($L$2=1,'Baseline Simulation'!O18,"????"))))</f>
        <v>0.031000000000000003</v>
      </c>
      <c r="X77" s="475">
        <f>(IF($L$2=2,'Alternative Simulation'!P18,(IF($L$2=1,'Baseline Simulation'!P18,"????"))))</f>
        <v>0.7467287449392714</v>
      </c>
      <c r="Y77" s="592">
        <f t="shared" si="19"/>
        <v>0.191</v>
      </c>
      <c r="Z77" s="158">
        <f t="shared" si="20"/>
        <v>0.008000000000000007</v>
      </c>
      <c r="AA77" s="158">
        <f t="shared" si="21"/>
        <v>0.222</v>
      </c>
      <c r="AB77" s="477">
        <f t="shared" si="22"/>
        <v>-0.04300000000000001</v>
      </c>
      <c r="AC77" s="477">
        <f t="shared" si="23"/>
        <v>0.08299999999999999</v>
      </c>
      <c r="AD77" s="158">
        <f t="shared" si="24"/>
        <v>0.10799999999999998</v>
      </c>
      <c r="AE77" s="158">
        <f t="shared" si="25"/>
        <v>0.04200000000000001</v>
      </c>
      <c r="AF77" s="402">
        <f t="shared" si="26"/>
        <v>0.057</v>
      </c>
      <c r="AG77" s="183">
        <f>IF($L$2=1,'Baseline Data'!$A17,(IF($L$2=2,'Alternative Data'!A17," ")))</f>
        <v>2021</v>
      </c>
      <c r="AH77" s="247"/>
      <c r="AI77" s="239"/>
      <c r="AJ77" s="246"/>
      <c r="AK77" s="237"/>
      <c r="AL77" s="237"/>
      <c r="AM77" s="237"/>
      <c r="AN77" s="237"/>
      <c r="AO77" s="237"/>
      <c r="AP77" s="237"/>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row>
    <row r="78" spans="2:72" s="47" customFormat="1" ht="17.25" customHeight="1">
      <c r="B78" s="152">
        <f>IF($L$2=2,'Alternative Simulation'!C19,(IF($L$2=1,'Baseline Simulation'!C19,"????")))</f>
        <v>2022</v>
      </c>
      <c r="C78" s="567">
        <f>IF($L$2=2,'Alternative Data'!P18,(IF($L$2=1,'Baseline Data'!P18,"????")))</f>
        <v>21700</v>
      </c>
      <c r="D78" s="437">
        <f>IF($L$2=2,'Alternative Data'!Q18,(IF($L$2=1,'Baseline Data'!Q18,"????")))</f>
        <v>25700</v>
      </c>
      <c r="E78" s="413">
        <f>IF($L$2=2,'Alternative Data'!R18,(IF($L$2=1,'Baseline Data'!R18,"????")))</f>
        <v>1.1843317972350231</v>
      </c>
      <c r="F78" s="535">
        <f>IF($L$2=2,'Alternative Data'!B18,(IF($L$2=1,'Baseline Data'!B18,"????")))</f>
        <v>0.18</v>
      </c>
      <c r="G78" s="400">
        <f>IF($L$2=2,'Alternative Data'!H18,(IF($L$2=1,'Baseline Data'!H18,"????")))</f>
        <v>0.033</v>
      </c>
      <c r="H78" s="400">
        <f t="shared" si="17"/>
        <v>0.193</v>
      </c>
      <c r="I78" s="535">
        <f>IF($L$2=2,SUM('Alternative Data'!C18:F18,'Alternative Data'!H18),(IF($L$2=1,SUM('Baseline Data'!C18:F18),"????")))</f>
        <v>0.226</v>
      </c>
      <c r="J78" s="697">
        <f t="shared" si="18"/>
        <v>-0.04600000000000001</v>
      </c>
      <c r="K78" s="537">
        <f>IF($L$2=2,'Alternative Data'!L18,(IF($L$2=1,'Baseline Data'!L18,"????")))</f>
        <v>0.79</v>
      </c>
      <c r="L78" s="614">
        <f>(IF($L$2=2,'Alternative Simulation'!D19,(IF($L$2=1,'Baseline Simulation'!D19,"????"))))</f>
        <v>21700</v>
      </c>
      <c r="M78" s="412">
        <f>(IF($L$2=2,'Alternative Simulation'!E19,(IF($L$2=1,'Baseline Simulation'!E19,"????"))))</f>
        <v>1.1843317972350231</v>
      </c>
      <c r="N78" s="401">
        <f>(IF($L$2=2,'Alternative Simulation'!F19,(IF($L$2=1,'Baseline Simulation'!F19,"????"))))</f>
        <v>0.04640220165616629</v>
      </c>
      <c r="O78" s="157">
        <f>(IF($L$2=2,'Alternative Simulation'!G19,(IF($L$2=1,'Baseline Simulation'!G19,"????"))))</f>
        <v>0.18</v>
      </c>
      <c r="P78" s="157">
        <f>(IF($L$2=2,'Alternative Simulation'!H19,(IF($L$2=1,'Baseline Simulation'!H19,"????"))))</f>
        <v>0.052000000000000005</v>
      </c>
      <c r="Q78" s="157">
        <f>(IF($L$2=2,'Alternative Simulation'!I19,(IF($L$2=1,'Baseline Simulation'!I19,"????"))))</f>
        <v>0.034</v>
      </c>
      <c r="R78" s="157">
        <f>(IF($L$2=2,'Alternative Simulation'!J19,(IF($L$2=1,'Baseline Simulation'!J19,"????"))))</f>
        <v>0.025</v>
      </c>
      <c r="S78" s="157">
        <f>(IF($L$2=2,'Alternative Simulation'!K19,(IF($L$2=1,'Baseline Simulation'!K19,"????"))))</f>
        <v>0.08199999999999999</v>
      </c>
      <c r="T78" s="490">
        <v>0.040999999999999995</v>
      </c>
      <c r="U78" s="394">
        <f>(IF($L$2=2,'Alternative Simulation'!M19,(IF($L$2=1,'Baseline Simulation'!M19,"????"))))</f>
        <v>2022</v>
      </c>
      <c r="V78" s="485">
        <f>(IF($L$2=2,'Alternative Simulation'!N19,(IF($L$2=1,'Baseline Simulation'!N19,"????"))))</f>
        <v>25700.000000000004</v>
      </c>
      <c r="W78" s="588">
        <f>(IF($L$2=2,'Alternative Simulation'!O19,(IF($L$2=1,'Baseline Simulation'!O19,"????"))))</f>
        <v>0.032999999999999995</v>
      </c>
      <c r="X78" s="475">
        <f>(IF($L$2=2,'Alternative Simulation'!P19,(IF($L$2=1,'Baseline Simulation'!P19,"????"))))</f>
        <v>0.7636731517509728</v>
      </c>
      <c r="Y78" s="592">
        <f t="shared" si="19"/>
        <v>0.193</v>
      </c>
      <c r="Z78" s="158">
        <f t="shared" si="20"/>
        <v>0.0040000000000000036</v>
      </c>
      <c r="AA78" s="158">
        <f t="shared" si="21"/>
        <v>0.226</v>
      </c>
      <c r="AB78" s="477">
        <f t="shared" si="22"/>
        <v>-0.04600000000000001</v>
      </c>
      <c r="AC78" s="477">
        <f t="shared" si="23"/>
        <v>0.08600000000000001</v>
      </c>
      <c r="AD78" s="158">
        <f t="shared" si="24"/>
        <v>0.11100000000000002</v>
      </c>
      <c r="AE78" s="158">
        <f t="shared" si="25"/>
        <v>0.040999999999999995</v>
      </c>
      <c r="AF78" s="402">
        <f t="shared" si="26"/>
        <v>0.059000000000000004</v>
      </c>
      <c r="AG78" s="183">
        <f>IF($L$2=1,'Baseline Data'!$A18,(IF($L$2=2,'Alternative Data'!A18," ")))</f>
        <v>2022</v>
      </c>
      <c r="AH78" s="247"/>
      <c r="AI78" s="239"/>
      <c r="AJ78" s="246"/>
      <c r="AK78" s="237"/>
      <c r="AL78" s="237"/>
      <c r="AM78" s="237"/>
      <c r="AN78" s="237"/>
      <c r="AO78" s="237"/>
      <c r="AP78" s="237"/>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row>
    <row r="79" spans="2:72" s="47" customFormat="1" ht="17.25" customHeight="1">
      <c r="B79" s="152">
        <f>IF($L$2=2,'Alternative Simulation'!C20,(IF($L$2=1,'Baseline Simulation'!C20,"????")))</f>
        <v>2023</v>
      </c>
      <c r="C79" s="567">
        <f>IF($L$2=2,'Alternative Data'!P19,(IF($L$2=1,'Baseline Data'!P19,"????")))</f>
        <v>22200</v>
      </c>
      <c r="D79" s="437">
        <f>IF($L$2=2,'Alternative Data'!Q19,(IF($L$2=1,'Baseline Data'!Q19,"????")))</f>
        <v>26800</v>
      </c>
      <c r="E79" s="413">
        <f>IF($L$2=2,'Alternative Data'!R19,(IF($L$2=1,'Baseline Data'!R19,"????")))</f>
        <v>1.2072072072072073</v>
      </c>
      <c r="F79" s="535">
        <f>IF($L$2=2,'Alternative Data'!B19,(IF($L$2=1,'Baseline Data'!B19,"????")))</f>
        <v>0.18100000000000002</v>
      </c>
      <c r="G79" s="400">
        <f>IF($L$2=2,'Alternative Data'!H19,(IF($L$2=1,'Baseline Data'!H19,"????")))</f>
        <v>0.034</v>
      </c>
      <c r="H79" s="400">
        <f t="shared" si="17"/>
        <v>0.193</v>
      </c>
      <c r="I79" s="535">
        <f>IF($L$2=2,SUM('Alternative Data'!C19:F19,'Alternative Data'!H19),(IF($L$2=1,SUM('Baseline Data'!C19:F19),"????")))</f>
        <v>0.227</v>
      </c>
      <c r="J79" s="697">
        <f t="shared" si="18"/>
        <v>-0.045999999999999985</v>
      </c>
      <c r="K79" s="537">
        <f>IF($L$2=2,'Alternative Data'!L19,(IF($L$2=1,'Baseline Data'!L19,"????")))</f>
        <v>0.8</v>
      </c>
      <c r="L79" s="614">
        <f>(IF($L$2=2,'Alternative Simulation'!D20,(IF($L$2=1,'Baseline Simulation'!D20,"????"))))</f>
        <v>22200</v>
      </c>
      <c r="M79" s="412">
        <f>(IF($L$2=2,'Alternative Simulation'!E20,(IF($L$2=1,'Baseline Simulation'!E20,"????"))))</f>
        <v>1.2072072072072073</v>
      </c>
      <c r="N79" s="401">
        <f>(IF($L$2=2,'Alternative Simulation'!F20,(IF($L$2=1,'Baseline Simulation'!F20,"????"))))</f>
        <v>0.046810784152556295</v>
      </c>
      <c r="O79" s="157">
        <f>(IF($L$2=2,'Alternative Simulation'!G20,(IF($L$2=1,'Baseline Simulation'!G20,"????"))))</f>
        <v>0.18100000000000002</v>
      </c>
      <c r="P79" s="157">
        <f>(IF($L$2=2,'Alternative Simulation'!H20,(IF($L$2=1,'Baseline Simulation'!H20,"????"))))</f>
        <v>0.053</v>
      </c>
      <c r="Q79" s="157">
        <f>(IF($L$2=2,'Alternative Simulation'!I20,(IF($L$2=1,'Baseline Simulation'!I20,"????"))))</f>
        <v>0.034</v>
      </c>
      <c r="R79" s="157">
        <f>(IF($L$2=2,'Alternative Simulation'!J20,(IF($L$2=1,'Baseline Simulation'!J20,"????"))))</f>
        <v>0.026000000000000002</v>
      </c>
      <c r="S79" s="157">
        <f>(IF($L$2=2,'Alternative Simulation'!K20,(IF($L$2=1,'Baseline Simulation'!K20,"????"))))</f>
        <v>0.08</v>
      </c>
      <c r="T79" s="490">
        <v>0.040999999999999995</v>
      </c>
      <c r="U79" s="394">
        <f>(IF($L$2=2,'Alternative Simulation'!M20,(IF($L$2=1,'Baseline Simulation'!M20,"????"))))</f>
        <v>2023</v>
      </c>
      <c r="V79" s="485">
        <f>(IF($L$2=2,'Alternative Simulation'!N20,(IF($L$2=1,'Baseline Simulation'!N20,"????"))))</f>
        <v>26800.000000000004</v>
      </c>
      <c r="W79" s="588">
        <f>(IF($L$2=2,'Alternative Simulation'!O20,(IF($L$2=1,'Baseline Simulation'!O20,"????"))))</f>
        <v>0.033999999999999996</v>
      </c>
      <c r="X79" s="475">
        <f>(IF($L$2=2,'Alternative Simulation'!P20,(IF($L$2=1,'Baseline Simulation'!P20,"????"))))</f>
        <v>0.7783283582089553</v>
      </c>
      <c r="Y79" s="592">
        <f t="shared" si="19"/>
        <v>0.193</v>
      </c>
      <c r="Z79" s="158">
        <f t="shared" si="20"/>
        <v>0.008000000000000007</v>
      </c>
      <c r="AA79" s="158">
        <f t="shared" si="21"/>
        <v>0.227</v>
      </c>
      <c r="AB79" s="477">
        <f t="shared" si="22"/>
        <v>-0.045999999999999985</v>
      </c>
      <c r="AC79" s="477">
        <f t="shared" si="23"/>
        <v>0.087</v>
      </c>
      <c r="AD79" s="158">
        <f t="shared" si="24"/>
        <v>0.11299999999999999</v>
      </c>
      <c r="AE79" s="158">
        <f t="shared" si="25"/>
        <v>0.03900000000000001</v>
      </c>
      <c r="AF79" s="402">
        <f t="shared" si="26"/>
        <v>0.060000000000000005</v>
      </c>
      <c r="AG79" s="183">
        <f>IF($L$2=1,'Baseline Data'!$A19,(IF($L$2=2,'Alternative Data'!A19," ")))</f>
        <v>2023</v>
      </c>
      <c r="AH79" s="247"/>
      <c r="AI79" s="239"/>
      <c r="AJ79" s="246"/>
      <c r="AK79" s="237"/>
      <c r="AL79" s="237"/>
      <c r="AM79" s="237"/>
      <c r="AN79" s="237"/>
      <c r="AO79" s="237"/>
      <c r="AP79" s="237"/>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row>
    <row r="80" spans="2:72" s="47" customFormat="1" ht="17.25" customHeight="1">
      <c r="B80" s="152">
        <f>IF($L$2=2,'Alternative Simulation'!C21,(IF($L$2=1,'Baseline Simulation'!C21,"????")))</f>
        <v>2024</v>
      </c>
      <c r="C80" s="567">
        <f>IF($L$2=2,'Alternative Data'!P20,(IF($L$2=1,'Baseline Data'!P20,"????")))</f>
        <v>22600</v>
      </c>
      <c r="D80" s="437">
        <f>IF($L$2=2,'Alternative Data'!Q20,(IF($L$2=1,'Baseline Data'!Q20,"????")))</f>
        <v>28000</v>
      </c>
      <c r="E80" s="413">
        <f>IF($L$2=2,'Alternative Data'!R20,(IF($L$2=1,'Baseline Data'!R20,"????")))</f>
        <v>1.238938053097345</v>
      </c>
      <c r="F80" s="535">
        <f>IF($L$2=2,'Alternative Data'!B20,(IF($L$2=1,'Baseline Data'!B20,"????")))</f>
        <v>0.18100000000000002</v>
      </c>
      <c r="G80" s="400">
        <f>IF($L$2=2,'Alternative Data'!H20,(IF($L$2=1,'Baseline Data'!H20,"????")))</f>
        <v>0.038</v>
      </c>
      <c r="H80" s="400">
        <f t="shared" si="17"/>
        <v>0.195</v>
      </c>
      <c r="I80" s="535">
        <f>IF($L$2=2,SUM('Alternative Data'!C20:F20,'Alternative Data'!H20),(IF($L$2=1,SUM('Baseline Data'!C20:F20),"????")))</f>
        <v>0.233</v>
      </c>
      <c r="J80" s="697">
        <f t="shared" si="18"/>
        <v>-0.05199999999999999</v>
      </c>
      <c r="K80" s="537">
        <f>IF($L$2=2,'Alternative Data'!L20,(IF($L$2=1,'Baseline Data'!L20,"????")))</f>
        <v>0.82</v>
      </c>
      <c r="L80" s="614">
        <f>(IF($L$2=2,'Alternative Simulation'!D21,(IF($L$2=1,'Baseline Simulation'!D21,"????"))))</f>
        <v>22600</v>
      </c>
      <c r="M80" s="412">
        <f>(IF($L$2=2,'Alternative Simulation'!E21,(IF($L$2=1,'Baseline Simulation'!E21,"????"))))</f>
        <v>1.238938053097345</v>
      </c>
      <c r="N80" s="401">
        <f>(IF($L$2=2,'Alternative Simulation'!F21,(IF($L$2=1,'Baseline Simulation'!F21,"????"))))</f>
        <v>0.051492508420767344</v>
      </c>
      <c r="O80" s="157">
        <f>(IF($L$2=2,'Alternative Simulation'!G21,(IF($L$2=1,'Baseline Simulation'!G21,"????"))))</f>
        <v>0.18100000000000002</v>
      </c>
      <c r="P80" s="157">
        <f>(IF($L$2=2,'Alternative Simulation'!H21,(IF($L$2=1,'Baseline Simulation'!H21,"????"))))</f>
        <v>0.053</v>
      </c>
      <c r="Q80" s="157">
        <f>(IF($L$2=2,'Alternative Simulation'!I21,(IF($L$2=1,'Baseline Simulation'!I21,"????"))))</f>
        <v>0.035</v>
      </c>
      <c r="R80" s="157">
        <f>(IF($L$2=2,'Alternative Simulation'!J21,(IF($L$2=1,'Baseline Simulation'!J21,"????"))))</f>
        <v>0.026000000000000002</v>
      </c>
      <c r="S80" s="157">
        <f>(IF($L$2=2,'Alternative Simulation'!K21,(IF($L$2=1,'Baseline Simulation'!K21,"????"))))</f>
        <v>0.081</v>
      </c>
      <c r="T80" s="490">
        <v>0.040999999999999995</v>
      </c>
      <c r="U80" s="394">
        <f>(IF($L$2=2,'Alternative Simulation'!M21,(IF($L$2=1,'Baseline Simulation'!M21,"????"))))</f>
        <v>2024</v>
      </c>
      <c r="V80" s="485">
        <f>(IF($L$2=2,'Alternative Simulation'!N21,(IF($L$2=1,'Baseline Simulation'!N21,"????"))))</f>
        <v>28000</v>
      </c>
      <c r="W80" s="588">
        <f>(IF($L$2=2,'Alternative Simulation'!O21,(IF($L$2=1,'Baseline Simulation'!O21,"????"))))</f>
        <v>0.038</v>
      </c>
      <c r="X80" s="475">
        <f>(IF($L$2=2,'Alternative Simulation'!P21,(IF($L$2=1,'Baseline Simulation'!P21,"????"))))</f>
        <v>0.7969714285714288</v>
      </c>
      <c r="Y80" s="592">
        <f t="shared" si="19"/>
        <v>0.195</v>
      </c>
      <c r="Z80" s="158">
        <f t="shared" si="20"/>
        <v>0.009000000000000036</v>
      </c>
      <c r="AA80" s="158">
        <f t="shared" si="21"/>
        <v>0.233</v>
      </c>
      <c r="AB80" s="477">
        <f t="shared" si="22"/>
        <v>-0.05199999999999999</v>
      </c>
      <c r="AC80" s="477">
        <f t="shared" si="23"/>
        <v>0.088</v>
      </c>
      <c r="AD80" s="158">
        <f t="shared" si="24"/>
        <v>0.11399999999999999</v>
      </c>
      <c r="AE80" s="158">
        <f t="shared" si="25"/>
        <v>0.04000000000000001</v>
      </c>
      <c r="AF80" s="402">
        <f t="shared" si="26"/>
        <v>0.061000000000000006</v>
      </c>
      <c r="AG80" s="183">
        <f>IF($L$2=1,'Baseline Data'!$A20,(IF($L$2=2,'Alternative Data'!A20," ")))</f>
        <v>2024</v>
      </c>
      <c r="AH80" s="247"/>
      <c r="AI80" s="239"/>
      <c r="AJ80" s="246"/>
      <c r="AK80" s="237"/>
      <c r="AL80" s="237"/>
      <c r="AM80" s="237"/>
      <c r="AN80" s="237"/>
      <c r="AO80" s="237"/>
      <c r="AP80" s="237"/>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row>
    <row r="81" spans="2:72" s="47" customFormat="1" ht="17.25" customHeight="1">
      <c r="B81" s="152">
        <f>IF($L$2=2,'Alternative Simulation'!C22,(IF($L$2=1,'Baseline Simulation'!C22,"????")))</f>
        <v>2025</v>
      </c>
      <c r="C81" s="567">
        <f>IF($L$2=2,'Alternative Data'!P21,(IF($L$2=1,'Baseline Data'!P21,"????")))</f>
        <v>23100</v>
      </c>
      <c r="D81" s="437">
        <f>IF($L$2=2,'Alternative Data'!Q21,(IF($L$2=1,'Baseline Data'!Q21,"????")))</f>
        <v>29100</v>
      </c>
      <c r="E81" s="413">
        <f>IF($L$2=2,'Alternative Data'!R21,(IF($L$2=1,'Baseline Data'!R21,"????")))</f>
        <v>1.2597402597402598</v>
      </c>
      <c r="F81" s="535">
        <f>IF($L$2=2,'Alternative Data'!B21,(IF($L$2=1,'Baseline Data'!B21,"????")))</f>
        <v>0.18100000000000002</v>
      </c>
      <c r="G81" s="400">
        <f>IF($L$2=2,'Alternative Data'!H21,(IF($L$2=1,'Baseline Data'!H21,"????")))</f>
        <v>0.039</v>
      </c>
      <c r="H81" s="400">
        <f t="shared" si="17"/>
        <v>0.201</v>
      </c>
      <c r="I81" s="535">
        <f>IF($L$2=2,SUM('Alternative Data'!C21:F21,'Alternative Data'!H21),(IF($L$2=1,SUM('Baseline Data'!C21:F21),"????")))</f>
        <v>0.24000000000000002</v>
      </c>
      <c r="J81" s="697">
        <f t="shared" si="18"/>
        <v>-0.059</v>
      </c>
      <c r="K81" s="537">
        <f>IF($L$2=2,'Alternative Data'!L21,(IF($L$2=1,'Baseline Data'!L21,"????")))</f>
        <v>0.85</v>
      </c>
      <c r="L81" s="614">
        <f>(IF($L$2=2,'Alternative Simulation'!D22,(IF($L$2=1,'Baseline Simulation'!D22,"????"))))</f>
        <v>23100</v>
      </c>
      <c r="M81" s="412">
        <f>(IF($L$2=2,'Alternative Simulation'!E22,(IF($L$2=1,'Baseline Simulation'!E22,"????"))))</f>
        <v>1.2597402597402598</v>
      </c>
      <c r="N81" s="401">
        <f>(IF($L$2=2,'Alternative Simulation'!F22,(IF($L$2=1,'Baseline Simulation'!F22,"????"))))</f>
        <v>0.05152968098727762</v>
      </c>
      <c r="O81" s="157">
        <f>(IF($L$2=2,'Alternative Simulation'!G22,(IF($L$2=1,'Baseline Simulation'!G22,"????"))))</f>
        <v>0.18100000000000002</v>
      </c>
      <c r="P81" s="157">
        <f>(IF($L$2=2,'Alternative Simulation'!H22,(IF($L$2=1,'Baseline Simulation'!H22,"????"))))</f>
        <v>0.055</v>
      </c>
      <c r="Q81" s="157">
        <f>(IF($L$2=2,'Alternative Simulation'!I22,(IF($L$2=1,'Baseline Simulation'!I22,"????"))))</f>
        <v>0.036000000000000004</v>
      </c>
      <c r="R81" s="157">
        <f>(IF($L$2=2,'Alternative Simulation'!J22,(IF($L$2=1,'Baseline Simulation'!J22,"????"))))</f>
        <v>0.027000000000000003</v>
      </c>
      <c r="S81" s="157">
        <f>(IF($L$2=2,'Alternative Simulation'!K22,(IF($L$2=1,'Baseline Simulation'!K22,"????"))))</f>
        <v>0.083</v>
      </c>
      <c r="T81" s="490">
        <v>0.040999999999999995</v>
      </c>
      <c r="U81" s="394">
        <f>(IF($L$2=2,'Alternative Simulation'!M22,(IF($L$2=1,'Baseline Simulation'!M22,"????"))))</f>
        <v>2025</v>
      </c>
      <c r="V81" s="485">
        <f>(IF($L$2=2,'Alternative Simulation'!N22,(IF($L$2=1,'Baseline Simulation'!N22,"????"))))</f>
        <v>29100.000000000004</v>
      </c>
      <c r="W81" s="588">
        <f>(IF($L$2=2,'Alternative Simulation'!O22,(IF($L$2=1,'Baseline Simulation'!O22,"????"))))</f>
        <v>0.039</v>
      </c>
      <c r="X81" s="475">
        <f>(IF($L$2=2,'Alternative Simulation'!P22,(IF($L$2=1,'Baseline Simulation'!P22,"????"))))</f>
        <v>0.8258453608247424</v>
      </c>
      <c r="Y81" s="592">
        <f t="shared" si="19"/>
        <v>0.201</v>
      </c>
      <c r="Z81" s="158">
        <f t="shared" si="20"/>
        <v>0.021000000000000046</v>
      </c>
      <c r="AA81" s="158">
        <f t="shared" si="21"/>
        <v>0.24000000000000002</v>
      </c>
      <c r="AB81" s="477">
        <f t="shared" si="22"/>
        <v>-0.059</v>
      </c>
      <c r="AC81" s="477">
        <f t="shared" si="23"/>
        <v>0.091</v>
      </c>
      <c r="AD81" s="158">
        <f t="shared" si="24"/>
        <v>0.118</v>
      </c>
      <c r="AE81" s="158">
        <f t="shared" si="25"/>
        <v>0.04200000000000001</v>
      </c>
      <c r="AF81" s="402">
        <f t="shared" si="26"/>
        <v>0.063</v>
      </c>
      <c r="AG81" s="183">
        <f>IF($L$2=1,'Baseline Data'!$A21,(IF($L$2=2,'Alternative Data'!A21," ")))</f>
        <v>2025</v>
      </c>
      <c r="AH81" s="247"/>
      <c r="AI81" s="239"/>
      <c r="AJ81" s="246"/>
      <c r="AK81" s="237"/>
      <c r="AL81" s="237"/>
      <c r="AM81" s="237"/>
      <c r="AN81" s="237"/>
      <c r="AO81" s="237"/>
      <c r="AP81" s="237"/>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row>
    <row r="82" spans="2:72" s="47" customFormat="1" ht="17.25" customHeight="1">
      <c r="B82" s="152">
        <f>IF($L$2=2,'Alternative Simulation'!C23,(IF($L$2=1,'Baseline Simulation'!C23,"????")))</f>
        <v>2026</v>
      </c>
      <c r="C82" s="567">
        <f>IF($L$2=2,'Alternative Data'!P22,(IF($L$2=1,'Baseline Data'!P22,"????")))</f>
        <v>23400</v>
      </c>
      <c r="D82" s="437">
        <f>IF($L$2=2,'Alternative Data'!Q22,(IF($L$2=1,'Baseline Data'!Q22,"????")))</f>
        <v>30100</v>
      </c>
      <c r="E82" s="413">
        <f>IF($L$2=2,'Alternative Data'!R22,(IF($L$2=1,'Baseline Data'!R22,"????")))</f>
        <v>1.2863247863247864</v>
      </c>
      <c r="F82" s="535">
        <f>IF($L$2=2,'Alternative Data'!B22,(IF($L$2=1,'Baseline Data'!B22,"????")))</f>
        <v>0.18100000000000002</v>
      </c>
      <c r="G82" s="400">
        <f>IF($L$2=2,'Alternative Data'!H22,(IF($L$2=1,'Baseline Data'!H22,"????")))</f>
        <v>0.043</v>
      </c>
      <c r="H82" s="400">
        <f t="shared" si="17"/>
        <v>0.20500000000000002</v>
      </c>
      <c r="I82" s="535">
        <f>IF($L$2=2,SUM('Alternative Data'!C22:F22,'Alternative Data'!H22),(IF($L$2=1,SUM('Baseline Data'!C22:F22),"????")))</f>
        <v>0.248</v>
      </c>
      <c r="J82" s="697">
        <f t="shared" si="18"/>
        <v>-0.06699999999999998</v>
      </c>
      <c r="K82" s="537">
        <f>IF($L$2=2,'Alternative Data'!L22,(IF($L$2=1,'Baseline Data'!L22,"????")))</f>
        <v>0.89</v>
      </c>
      <c r="L82" s="614">
        <f>(IF($L$2=2,'Alternative Simulation'!D23,(IF($L$2=1,'Baseline Simulation'!D23,"????"))))</f>
        <v>23400</v>
      </c>
      <c r="M82" s="412">
        <f>(IF($L$2=2,'Alternative Simulation'!E23,(IF($L$2=1,'Baseline Simulation'!E23,"????"))))</f>
        <v>1.2863247863247864</v>
      </c>
      <c r="N82" s="401">
        <f>(IF($L$2=2,'Alternative Simulation'!F23,(IF($L$2=1,'Baseline Simulation'!F23,"????"))))</f>
        <v>0.05467895179312995</v>
      </c>
      <c r="O82" s="157">
        <f>(IF($L$2=2,'Alternative Simulation'!G23,(IF($L$2=1,'Baseline Simulation'!G23,"????"))))</f>
        <v>0.18100000000000002</v>
      </c>
      <c r="P82" s="157">
        <f>(IF($L$2=2,'Alternative Simulation'!H23,(IF($L$2=1,'Baseline Simulation'!H23,"????"))))</f>
        <v>0.055999999999999994</v>
      </c>
      <c r="Q82" s="157">
        <f>(IF($L$2=2,'Alternative Simulation'!I23,(IF($L$2=1,'Baseline Simulation'!I23,"????"))))</f>
        <v>0.037000000000000005</v>
      </c>
      <c r="R82" s="157">
        <f>(IF($L$2=2,'Alternative Simulation'!J23,(IF($L$2=1,'Baseline Simulation'!J23,"????"))))</f>
        <v>0.027000000000000003</v>
      </c>
      <c r="S82" s="157">
        <f>(IF($L$2=2,'Alternative Simulation'!K23,(IF($L$2=1,'Baseline Simulation'!K23,"????"))))</f>
        <v>0.085</v>
      </c>
      <c r="T82" s="490">
        <v>0.040999999999999995</v>
      </c>
      <c r="U82" s="394">
        <f>(IF($L$2=2,'Alternative Simulation'!M23,(IF($L$2=1,'Baseline Simulation'!M23,"????"))))</f>
        <v>2026</v>
      </c>
      <c r="V82" s="485">
        <f>(IF($L$2=2,'Alternative Simulation'!N23,(IF($L$2=1,'Baseline Simulation'!N23,"????"))))</f>
        <v>30100.000000000004</v>
      </c>
      <c r="W82" s="588">
        <f>(IF($L$2=2,'Alternative Simulation'!O23,(IF($L$2=1,'Baseline Simulation'!O23,"????"))))</f>
        <v>0.043</v>
      </c>
      <c r="X82" s="475">
        <f>(IF($L$2=2,'Alternative Simulation'!P23,(IF($L$2=1,'Baseline Simulation'!P23,"????"))))</f>
        <v>0.8654086378737542</v>
      </c>
      <c r="Y82" s="592">
        <f t="shared" si="19"/>
        <v>0.20500000000000002</v>
      </c>
      <c r="Z82" s="158">
        <f t="shared" si="20"/>
        <v>0.015081846665387838</v>
      </c>
      <c r="AA82" s="158">
        <f t="shared" si="21"/>
        <v>0.248</v>
      </c>
      <c r="AB82" s="477">
        <f t="shared" si="22"/>
        <v>-0.06699999999999998</v>
      </c>
      <c r="AC82" s="477">
        <f t="shared" si="23"/>
        <v>0.093</v>
      </c>
      <c r="AD82" s="158">
        <f t="shared" si="24"/>
        <v>0.12</v>
      </c>
      <c r="AE82" s="158">
        <f t="shared" si="25"/>
        <v>0.04400000000000001</v>
      </c>
      <c r="AF82" s="402">
        <f t="shared" si="26"/>
        <v>0.064</v>
      </c>
      <c r="AG82" s="183">
        <f>IF($L$2=1,'Baseline Data'!$A22,(IF($L$2=2,'Alternative Data'!A22," ")))</f>
        <v>2026</v>
      </c>
      <c r="AH82" s="247"/>
      <c r="AI82" s="239"/>
      <c r="AJ82" s="246"/>
      <c r="AK82" s="237"/>
      <c r="AL82" s="237"/>
      <c r="AM82" s="237"/>
      <c r="AN82" s="237"/>
      <c r="AO82" s="237"/>
      <c r="AP82" s="237"/>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row>
    <row r="83" spans="2:72" s="47" customFormat="1" ht="17.25" customHeight="1">
      <c r="B83" s="152">
        <f>IF($L$2=2,'Alternative Simulation'!C24,(IF($L$2=1,'Baseline Simulation'!C24,"????")))</f>
        <v>2027</v>
      </c>
      <c r="C83" s="567">
        <f>IF($L$2=2,'Alternative Data'!P23,(IF($L$2=1,'Baseline Data'!P23,"????")))</f>
        <v>23800</v>
      </c>
      <c r="D83" s="437">
        <f>IF($L$2=2,'Alternative Data'!Q23,(IF($L$2=1,'Baseline Data'!Q23,"????")))</f>
        <v>31400</v>
      </c>
      <c r="E83" s="413">
        <f>IF($L$2=2,'Alternative Data'!R23,(IF($L$2=1,'Baseline Data'!R23,"????")))</f>
        <v>1.319327731092437</v>
      </c>
      <c r="F83" s="535">
        <f>IF($L$2=2,'Alternative Data'!B23,(IF($L$2=1,'Baseline Data'!B23,"????")))</f>
        <v>0.18100000000000002</v>
      </c>
      <c r="G83" s="400">
        <f>IF($L$2=2,'Alternative Data'!H23,(IF($L$2=1,'Baseline Data'!H23,"????")))</f>
        <v>0.045</v>
      </c>
      <c r="H83" s="400">
        <f t="shared" si="17"/>
        <v>0.21000000000000002</v>
      </c>
      <c r="I83" s="535">
        <f>IF($L$2=2,SUM('Alternative Data'!C23:F23,'Alternative Data'!H23),(IF($L$2=1,SUM('Baseline Data'!C23:F23),"????")))</f>
        <v>0.255</v>
      </c>
      <c r="J83" s="697">
        <f t="shared" si="18"/>
        <v>-0.07399999999999998</v>
      </c>
      <c r="K83" s="537">
        <f>IF($L$2=2,'Alternative Data'!L23,(IF($L$2=1,'Baseline Data'!L23,"????")))</f>
        <v>0.92</v>
      </c>
      <c r="L83" s="614">
        <f>(IF($L$2=2,'Alternative Simulation'!D24,(IF($L$2=1,'Baseline Simulation'!D24,"????"))))</f>
        <v>23800</v>
      </c>
      <c r="M83" s="412">
        <f>(IF($L$2=2,'Alternative Simulation'!E24,(IF($L$2=1,'Baseline Simulation'!E24,"????"))))</f>
        <v>1.319327731092437</v>
      </c>
      <c r="N83" s="401">
        <f>(IF($L$2=2,'Alternative Simulation'!F24,(IF($L$2=1,'Baseline Simulation'!F24,"????"))))</f>
        <v>0.055209330494070744</v>
      </c>
      <c r="O83" s="157">
        <f>(IF($L$2=2,'Alternative Simulation'!G24,(IF($L$2=1,'Baseline Simulation'!G24,"????"))))</f>
        <v>0.18100000000000002</v>
      </c>
      <c r="P83" s="157">
        <f>(IF($L$2=2,'Alternative Simulation'!H24,(IF($L$2=1,'Baseline Simulation'!H24,"????"))))</f>
        <v>0.057</v>
      </c>
      <c r="Q83" s="157">
        <f>(IF($L$2=2,'Alternative Simulation'!I24,(IF($L$2=1,'Baseline Simulation'!I24,"????"))))</f>
        <v>0.039</v>
      </c>
      <c r="R83" s="157">
        <f>(IF($L$2=2,'Alternative Simulation'!J24,(IF($L$2=1,'Baseline Simulation'!J24,"????"))))</f>
        <v>0.027999999999999997</v>
      </c>
      <c r="S83" s="157">
        <f>(IF($L$2=2,'Alternative Simulation'!K24,(IF($L$2=1,'Baseline Simulation'!K24,"????"))))</f>
        <v>0.086</v>
      </c>
      <c r="T83" s="490">
        <v>0.040999999999999995</v>
      </c>
      <c r="U83" s="394">
        <f>(IF($L$2=2,'Alternative Simulation'!M24,(IF($L$2=1,'Baseline Simulation'!M24,"????"))))</f>
        <v>2027</v>
      </c>
      <c r="V83" s="485">
        <f>(IF($L$2=2,'Alternative Simulation'!N24,(IF($L$2=1,'Baseline Simulation'!N24,"????"))))</f>
        <v>31400</v>
      </c>
      <c r="W83" s="588">
        <f>(IF($L$2=2,'Alternative Simulation'!O24,(IF($L$2=1,'Baseline Simulation'!O24,"????"))))</f>
        <v>0.045</v>
      </c>
      <c r="X83" s="475">
        <f>(IF($L$2=2,'Alternative Simulation'!P24,(IF($L$2=1,'Baseline Simulation'!P24,"????"))))</f>
        <v>0.9035796178343951</v>
      </c>
      <c r="Y83" s="592">
        <f t="shared" si="19"/>
        <v>0.21</v>
      </c>
      <c r="Z83" s="158">
        <f t="shared" si="20"/>
        <v>0</v>
      </c>
      <c r="AA83" s="158">
        <f t="shared" si="21"/>
        <v>0.255</v>
      </c>
      <c r="AB83" s="477">
        <f t="shared" si="22"/>
        <v>-0.07399999999999998</v>
      </c>
      <c r="AC83" s="477">
        <f t="shared" si="23"/>
        <v>0.096</v>
      </c>
      <c r="AD83" s="158">
        <f t="shared" si="24"/>
        <v>0.124</v>
      </c>
      <c r="AE83" s="158">
        <f t="shared" si="25"/>
        <v>0.045</v>
      </c>
      <c r="AF83" s="402">
        <f t="shared" si="26"/>
        <v>0.067</v>
      </c>
      <c r="AG83" s="183">
        <f>IF($L$2=1,'Baseline Data'!$A23,(IF($L$2=2,'Alternative Data'!A23," ")))</f>
        <v>2027</v>
      </c>
      <c r="AH83" s="247"/>
      <c r="AI83" s="239"/>
      <c r="AJ83" s="246"/>
      <c r="AK83" s="237"/>
      <c r="AL83" s="237"/>
      <c r="AM83" s="237"/>
      <c r="AN83" s="237"/>
      <c r="AO83" s="237"/>
      <c r="AP83" s="237"/>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row>
    <row r="84" spans="2:72" s="47" customFormat="1" ht="17.25" customHeight="1">
      <c r="B84" s="152">
        <f>IF($L$2=2,'Alternative Simulation'!C25,(IF($L$2=1,'Baseline Simulation'!C25,"????")))</f>
        <v>2028</v>
      </c>
      <c r="C84" s="567">
        <f>IF($L$2=2,'Alternative Data'!P24,(IF($L$2=1,'Baseline Data'!P24,"????")))</f>
        <v>24300</v>
      </c>
      <c r="D84" s="437">
        <f>IF($L$2=2,'Alternative Data'!Q24,(IF($L$2=1,'Baseline Data'!Q24,"????")))</f>
        <v>32600</v>
      </c>
      <c r="E84" s="413">
        <f>IF($L$2=2,'Alternative Data'!R24,(IF($L$2=1,'Baseline Data'!R24,"????")))</f>
        <v>1.3415637860082306</v>
      </c>
      <c r="F84" s="535">
        <f>IF($L$2=2,'Alternative Data'!B24,(IF($L$2=1,'Baseline Data'!B24,"????")))</f>
        <v>0.18100000000000002</v>
      </c>
      <c r="G84" s="400">
        <f>IF($L$2=2,'Alternative Data'!H24,(IF($L$2=1,'Baseline Data'!H24,"????")))</f>
        <v>0.047</v>
      </c>
      <c r="H84" s="400">
        <f t="shared" si="17"/>
        <v>0.21500000000000002</v>
      </c>
      <c r="I84" s="535">
        <f>IF($L$2=2,SUM('Alternative Data'!C24:F24,'Alternative Data'!H24),(IF($L$2=1,SUM('Baseline Data'!C24:F24),"????")))</f>
        <v>0.262</v>
      </c>
      <c r="J84" s="697">
        <f t="shared" si="18"/>
        <v>-0.08099999999999999</v>
      </c>
      <c r="K84" s="537">
        <f>IF($L$2=2,'Alternative Data'!L24,(IF($L$2=1,'Baseline Data'!L24,"????")))</f>
        <v>0.97</v>
      </c>
      <c r="L84" s="614">
        <f>(IF($L$2=2,'Alternative Simulation'!D25,(IF($L$2=1,'Baseline Simulation'!D25,"????"))))</f>
        <v>24300</v>
      </c>
      <c r="M84" s="412">
        <f>(IF($L$2=2,'Alternative Simulation'!E25,(IF($L$2=1,'Baseline Simulation'!E25,"????"))))</f>
        <v>1.3415637860082306</v>
      </c>
      <c r="N84" s="401">
        <f>(IF($L$2=2,'Alternative Simulation'!F25,(IF($L$2=1,'Baseline Simulation'!F25,"????"))))</f>
        <v>0.05507904896794184</v>
      </c>
      <c r="O84" s="157">
        <f>(IF($L$2=2,'Alternative Simulation'!G25,(IF($L$2=1,'Baseline Simulation'!G25,"????"))))</f>
        <v>0.18100000000000002</v>
      </c>
      <c r="P84" s="157">
        <f>(IF($L$2=2,'Alternative Simulation'!H25,(IF($L$2=1,'Baseline Simulation'!H25,"????"))))</f>
        <v>0.059000000000000004</v>
      </c>
      <c r="Q84" s="157">
        <f>(IF($L$2=2,'Alternative Simulation'!I25,(IF($L$2=1,'Baseline Simulation'!I25,"????"))))</f>
        <v>0.04</v>
      </c>
      <c r="R84" s="157">
        <f>(IF($L$2=2,'Alternative Simulation'!J25,(IF($L$2=1,'Baseline Simulation'!J25,"????"))))</f>
        <v>0.027999999999999997</v>
      </c>
      <c r="S84" s="157">
        <f>(IF($L$2=2,'Alternative Simulation'!K25,(IF($L$2=1,'Baseline Simulation'!K25,"????"))))</f>
        <v>0.08800000000000001</v>
      </c>
      <c r="T84" s="490">
        <v>0.040999999999999995</v>
      </c>
      <c r="U84" s="394">
        <f>(IF($L$2=2,'Alternative Simulation'!M25,(IF($L$2=1,'Baseline Simulation'!M25,"????"))))</f>
        <v>2028</v>
      </c>
      <c r="V84" s="485">
        <f>(IF($L$2=2,'Alternative Simulation'!N25,(IF($L$2=1,'Baseline Simulation'!N25,"????"))))</f>
        <v>32600.000000000004</v>
      </c>
      <c r="W84" s="588">
        <f>(IF($L$2=2,'Alternative Simulation'!O25,(IF($L$2=1,'Baseline Simulation'!O25,"????"))))</f>
        <v>0.04699999999999999</v>
      </c>
      <c r="X84" s="475">
        <f>(IF($L$2=2,'Alternative Simulation'!P25,(IF($L$2=1,'Baseline Simulation'!P25,"????"))))</f>
        <v>0.951319018404908</v>
      </c>
      <c r="Y84" s="592">
        <f t="shared" si="19"/>
        <v>0.21500000000000002</v>
      </c>
      <c r="Z84" s="158">
        <f t="shared" si="20"/>
        <v>-0.010999999999999954</v>
      </c>
      <c r="AA84" s="158">
        <f t="shared" si="21"/>
        <v>0.262</v>
      </c>
      <c r="AB84" s="477">
        <f t="shared" si="22"/>
        <v>-0.08099999999999999</v>
      </c>
      <c r="AC84" s="477">
        <f t="shared" si="23"/>
        <v>0.099</v>
      </c>
      <c r="AD84" s="158">
        <f t="shared" si="24"/>
        <v>0.127</v>
      </c>
      <c r="AE84" s="158">
        <f t="shared" si="25"/>
        <v>0.047000000000000014</v>
      </c>
      <c r="AF84" s="402">
        <f t="shared" si="26"/>
        <v>0.068</v>
      </c>
      <c r="AG84" s="183">
        <f>IF($L$2=1,'Baseline Data'!$A24,(IF($L$2=2,'Alternative Data'!A24," ")))</f>
        <v>2028</v>
      </c>
      <c r="AH84" s="247"/>
      <c r="AI84" s="239"/>
      <c r="AJ84" s="246"/>
      <c r="AK84" s="237"/>
      <c r="AL84" s="237"/>
      <c r="AM84" s="237"/>
      <c r="AN84" s="237"/>
      <c r="AO84" s="237"/>
      <c r="AP84" s="237"/>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row>
    <row r="85" spans="2:72" s="47" customFormat="1" ht="17.25" customHeight="1">
      <c r="B85" s="152">
        <f>IF($L$2=2,'Alternative Simulation'!C26,(IF($L$2=1,'Baseline Simulation'!C26,"????")))</f>
        <v>2029</v>
      </c>
      <c r="C85" s="567">
        <f>IF($L$2=2,'Alternative Data'!P25,(IF($L$2=1,'Baseline Data'!P25,"????")))</f>
        <v>24700</v>
      </c>
      <c r="D85" s="437">
        <f>IF($L$2=2,'Alternative Data'!Q25,(IF($L$2=1,'Baseline Data'!Q25,"????")))</f>
        <v>33900</v>
      </c>
      <c r="E85" s="413">
        <f>IF($L$2=2,'Alternative Data'!R25,(IF($L$2=1,'Baseline Data'!R25,"????")))</f>
        <v>1.3724696356275303</v>
      </c>
      <c r="F85" s="535">
        <f>IF($L$2=2,'Alternative Data'!B25,(IF($L$2=1,'Baseline Data'!B25,"????")))</f>
        <v>0.18100000000000002</v>
      </c>
      <c r="G85" s="400">
        <f>IF($L$2=2,'Alternative Data'!H25,(IF($L$2=1,'Baseline Data'!H25,"????")))</f>
        <v>0.048</v>
      </c>
      <c r="H85" s="400">
        <f t="shared" si="17"/>
        <v>0.22000000000000003</v>
      </c>
      <c r="I85" s="535">
        <f>IF($L$2=2,SUM('Alternative Data'!C25:F25,'Alternative Data'!H25),(IF($L$2=1,SUM('Baseline Data'!C25:F25),"????")))</f>
        <v>0.268</v>
      </c>
      <c r="J85" s="697">
        <f t="shared" si="18"/>
        <v>-0.087</v>
      </c>
      <c r="K85" s="537">
        <f>IF($L$2=2,'Alternative Data'!L25,(IF($L$2=1,'Baseline Data'!L25,"????")))</f>
        <v>1.02</v>
      </c>
      <c r="L85" s="614">
        <f>(IF($L$2=2,'Alternative Simulation'!D26,(IF($L$2=1,'Baseline Simulation'!D26,"????"))))</f>
        <v>24700</v>
      </c>
      <c r="M85" s="412">
        <f>(IF($L$2=2,'Alternative Simulation'!E26,(IF($L$2=1,'Baseline Simulation'!E26,"????"))))</f>
        <v>1.3724696356275303</v>
      </c>
      <c r="N85" s="401">
        <f>(IF($L$2=2,'Alternative Simulation'!F26,(IF($L$2=1,'Baseline Simulation'!F26,"????"))))</f>
        <v>0.05361105299659494</v>
      </c>
      <c r="O85" s="157">
        <f>(IF($L$2=2,'Alternative Simulation'!G26,(IF($L$2=1,'Baseline Simulation'!G26,"????"))))</f>
        <v>0.18100000000000002</v>
      </c>
      <c r="P85" s="157">
        <f>(IF($L$2=2,'Alternative Simulation'!H26,(IF($L$2=1,'Baseline Simulation'!H26,"????"))))</f>
        <v>0.06</v>
      </c>
      <c r="Q85" s="157">
        <f>(IF($L$2=2,'Alternative Simulation'!I26,(IF($L$2=1,'Baseline Simulation'!I26,"????"))))</f>
        <v>0.040999999999999995</v>
      </c>
      <c r="R85" s="157">
        <f>(IF($L$2=2,'Alternative Simulation'!J26,(IF($L$2=1,'Baseline Simulation'!J26,"????"))))</f>
        <v>0.028999999999999998</v>
      </c>
      <c r="S85" s="157">
        <f>(IF($L$2=2,'Alternative Simulation'!K26,(IF($L$2=1,'Baseline Simulation'!K26,"????"))))</f>
        <v>0.09</v>
      </c>
      <c r="T85" s="490">
        <v>0.040999999999999995</v>
      </c>
      <c r="U85" s="394">
        <f>(IF($L$2=2,'Alternative Simulation'!M26,(IF($L$2=1,'Baseline Simulation'!M26,"????"))))</f>
        <v>2029</v>
      </c>
      <c r="V85" s="485">
        <f>(IF($L$2=2,'Alternative Simulation'!N26,(IF($L$2=1,'Baseline Simulation'!N26,"????"))))</f>
        <v>33900</v>
      </c>
      <c r="W85" s="588">
        <f>(IF($L$2=2,'Alternative Simulation'!O26,(IF($L$2=1,'Baseline Simulation'!O26,"????"))))</f>
        <v>0.048</v>
      </c>
      <c r="X85" s="475">
        <f>(IF($L$2=2,'Alternative Simulation'!P26,(IF($L$2=1,'Baseline Simulation'!P26,"????"))))</f>
        <v>1.0018377581120945</v>
      </c>
      <c r="Y85" s="592">
        <f t="shared" si="19"/>
        <v>0.22</v>
      </c>
      <c r="Z85" s="158">
        <f t="shared" si="20"/>
        <v>0</v>
      </c>
      <c r="AA85" s="158">
        <f t="shared" si="21"/>
        <v>0.268</v>
      </c>
      <c r="AB85" s="477">
        <f t="shared" si="22"/>
        <v>-0.087</v>
      </c>
      <c r="AC85" s="477">
        <f t="shared" si="23"/>
        <v>0.10099999999999999</v>
      </c>
      <c r="AD85" s="158">
        <f t="shared" si="24"/>
        <v>0.13</v>
      </c>
      <c r="AE85" s="158">
        <f t="shared" si="25"/>
        <v>0.049</v>
      </c>
      <c r="AF85" s="402">
        <f t="shared" si="26"/>
        <v>0.06999999999999999</v>
      </c>
      <c r="AG85" s="183">
        <f>IF($L$2=1,'Baseline Data'!$A25,(IF($L$2=2,'Alternative Data'!A25," ")))</f>
        <v>2029</v>
      </c>
      <c r="AH85" s="247"/>
      <c r="AI85" s="239"/>
      <c r="AJ85" s="246"/>
      <c r="AK85" s="237"/>
      <c r="AL85" s="237"/>
      <c r="AM85" s="237"/>
      <c r="AN85" s="237"/>
      <c r="AO85" s="237"/>
      <c r="AP85" s="237"/>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row>
    <row r="86" spans="2:72" s="47" customFormat="1" ht="17.25" customHeight="1">
      <c r="B86" s="152">
        <f>IF($L$2=2,'Alternative Simulation'!C27,(IF($L$2=1,'Baseline Simulation'!C27,"????")))</f>
        <v>2030</v>
      </c>
      <c r="C86" s="567">
        <f>IF($L$2=2,'Alternative Data'!P26,(IF($L$2=1,'Baseline Data'!P26,"????")))</f>
        <v>25100</v>
      </c>
      <c r="D86" s="437">
        <f>IF($L$2=2,'Alternative Data'!Q26,(IF($L$2=1,'Baseline Data'!Q26,"????")))</f>
        <v>35300</v>
      </c>
      <c r="E86" s="413">
        <f>IF($L$2=2,'Alternative Data'!R26,(IF($L$2=1,'Baseline Data'!R26,"????")))</f>
        <v>1.406374501992032</v>
      </c>
      <c r="F86" s="535">
        <f>IF($L$2=2,'Alternative Data'!B26,(IF($L$2=1,'Baseline Data'!B26,"????")))</f>
        <v>0.18100000000000002</v>
      </c>
      <c r="G86" s="400">
        <f>IF($L$2=2,'Alternative Data'!H26,(IF($L$2=1,'Baseline Data'!H26,"????")))</f>
        <v>0.051</v>
      </c>
      <c r="H86" s="400">
        <f t="shared" si="17"/>
        <v>0.22200000000000003</v>
      </c>
      <c r="I86" s="535">
        <f>IF($L$2=2,SUM('Alternative Data'!C26:F26,'Alternative Data'!H26),(IF($L$2=1,SUM('Baseline Data'!C26:F26),"????")))</f>
        <v>0.273</v>
      </c>
      <c r="J86" s="697">
        <f t="shared" si="18"/>
        <v>-0.092</v>
      </c>
      <c r="K86" s="537">
        <f>IF($L$2=2,'Alternative Data'!L26,(IF($L$2=1,'Baseline Data'!L26,"????")))</f>
        <v>1.07</v>
      </c>
      <c r="L86" s="614">
        <f>(IF($L$2=2,'Alternative Simulation'!D27,(IF($L$2=1,'Baseline Simulation'!D27,"????"))))</f>
        <v>25100</v>
      </c>
      <c r="M86" s="412">
        <f>(IF($L$2=2,'Alternative Simulation'!E27,(IF($L$2=1,'Baseline Simulation'!E27,"????"))))</f>
        <v>1.406374501992032</v>
      </c>
      <c r="N86" s="401">
        <f>(IF($L$2=2,'Alternative Simulation'!F27,(IF($L$2=1,'Baseline Simulation'!F27,"????"))))</f>
        <v>0.054162849574215556</v>
      </c>
      <c r="O86" s="157">
        <f>(IF($L$2=2,'Alternative Simulation'!G27,(IF($L$2=1,'Baseline Simulation'!G27,"????"))))</f>
        <v>0.18100000000000002</v>
      </c>
      <c r="P86" s="157">
        <f>(IF($L$2=2,'Alternative Simulation'!H27,(IF($L$2=1,'Baseline Simulation'!H27,"????"))))</f>
        <v>0.06</v>
      </c>
      <c r="Q86" s="157">
        <f>(IF($L$2=2,'Alternative Simulation'!I27,(IF($L$2=1,'Baseline Simulation'!I27,"????"))))</f>
        <v>0.042</v>
      </c>
      <c r="R86" s="157">
        <f>(IF($L$2=2,'Alternative Simulation'!J27,(IF($L$2=1,'Baseline Simulation'!J27,"????"))))</f>
        <v>0.028999999999999998</v>
      </c>
      <c r="S86" s="157">
        <f>(IF($L$2=2,'Alternative Simulation'!K27,(IF($L$2=1,'Baseline Simulation'!K27,"????"))))</f>
        <v>0.091</v>
      </c>
      <c r="T86" s="490">
        <v>0.040999999999999995</v>
      </c>
      <c r="U86" s="394">
        <f>(IF($L$2=2,'Alternative Simulation'!M27,(IF($L$2=1,'Baseline Simulation'!M27,"????"))))</f>
        <v>2030</v>
      </c>
      <c r="V86" s="485">
        <f>(IF($L$2=2,'Alternative Simulation'!N27,(IF($L$2=1,'Baseline Simulation'!N27,"????"))))</f>
        <v>35300</v>
      </c>
      <c r="W86" s="588">
        <f>(IF($L$2=2,'Alternative Simulation'!O27,(IF($L$2=1,'Baseline Simulation'!O27,"????"))))</f>
        <v>0.051</v>
      </c>
      <c r="X86" s="475">
        <f>(IF($L$2=2,'Alternative Simulation'!P27,(IF($L$2=1,'Baseline Simulation'!P27,"????"))))</f>
        <v>1.0541048158640227</v>
      </c>
      <c r="Y86" s="592">
        <f t="shared" si="19"/>
        <v>0.222</v>
      </c>
      <c r="Z86" s="158">
        <f t="shared" si="20"/>
        <v>0.0020000000000000295</v>
      </c>
      <c r="AA86" s="158">
        <f t="shared" si="21"/>
        <v>0.273</v>
      </c>
      <c r="AB86" s="477">
        <f t="shared" si="22"/>
        <v>-0.092</v>
      </c>
      <c r="AC86" s="477">
        <f t="shared" si="23"/>
        <v>0.10200000000000001</v>
      </c>
      <c r="AD86" s="158">
        <f t="shared" si="24"/>
        <v>0.131</v>
      </c>
      <c r="AE86" s="158">
        <f t="shared" si="25"/>
        <v>0.05</v>
      </c>
      <c r="AF86" s="402">
        <f t="shared" si="26"/>
        <v>0.07100000000000001</v>
      </c>
      <c r="AG86" s="183">
        <f>IF($L$2=1,'Baseline Data'!$A26,(IF($L$2=2,'Alternative Data'!A26," ")))</f>
        <v>2030</v>
      </c>
      <c r="AH86" s="247"/>
      <c r="AI86" s="239"/>
      <c r="AJ86" s="246"/>
      <c r="AK86" s="237"/>
      <c r="AL86" s="237"/>
      <c r="AM86" s="237"/>
      <c r="AN86" s="237"/>
      <c r="AO86" s="237"/>
      <c r="AP86" s="237"/>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row>
    <row r="87" spans="2:72" s="47" customFormat="1" ht="17.25" customHeight="1">
      <c r="B87" s="152">
        <f>IF($L$2=2,'Alternative Simulation'!C28,(IF($L$2=1,'Baseline Simulation'!C28,"????")))</f>
        <v>2031</v>
      </c>
      <c r="C87" s="567">
        <f>IF($L$2=2,'Alternative Data'!P27,(IF($L$2=1,'Baseline Data'!P27,"????")))</f>
        <v>25700</v>
      </c>
      <c r="D87" s="437">
        <f>IF($L$2=2,'Alternative Data'!Q27,(IF($L$2=1,'Baseline Data'!Q27,"????")))</f>
        <v>36900</v>
      </c>
      <c r="E87" s="413">
        <f>IF($L$2=2,'Alternative Data'!R27,(IF($L$2=1,'Baseline Data'!R27,"????")))</f>
        <v>1.4357976653696498</v>
      </c>
      <c r="F87" s="535">
        <f>IF($L$2=2,'Alternative Data'!B27,(IF($L$2=1,'Baseline Data'!B27,"????")))</f>
        <v>0.18100000000000002</v>
      </c>
      <c r="G87" s="400">
        <f>IF($L$2=2,'Alternative Data'!H27,(IF($L$2=1,'Baseline Data'!H27,"????")))</f>
        <v>0.053</v>
      </c>
      <c r="H87" s="400">
        <f t="shared" si="17"/>
        <v>0.22700000000000004</v>
      </c>
      <c r="I87" s="535">
        <f>IF($L$2=2,SUM('Alternative Data'!C27:F27,'Alternative Data'!H27),(IF($L$2=1,SUM('Baseline Data'!C27:F27),"????")))</f>
        <v>0.28</v>
      </c>
      <c r="J87" s="697">
        <f t="shared" si="18"/>
        <v>-0.099</v>
      </c>
      <c r="K87" s="537">
        <f>IF($L$2=2,'Alternative Data'!L27,(IF($L$2=1,'Baseline Data'!L27,"????")))</f>
        <v>1.12</v>
      </c>
      <c r="L87" s="614">
        <f>(IF($L$2=2,'Alternative Simulation'!D28,(IF($L$2=1,'Baseline Simulation'!D28,"????"))))</f>
        <v>25700</v>
      </c>
      <c r="M87" s="412">
        <f>(IF($L$2=2,'Alternative Simulation'!E28,(IF($L$2=1,'Baseline Simulation'!E28,"????"))))</f>
        <v>1.4357976653696498</v>
      </c>
      <c r="N87" s="401">
        <f>(IF($L$2=2,'Alternative Simulation'!F28,(IF($L$2=1,'Baseline Simulation'!F28,"????"))))</f>
        <v>0.053785353618692446</v>
      </c>
      <c r="O87" s="157">
        <f>(IF($L$2=2,'Alternative Simulation'!G28,(IF($L$2=1,'Baseline Simulation'!G28,"????"))))</f>
        <v>0.18100000000000002</v>
      </c>
      <c r="P87" s="157">
        <f>(IF($L$2=2,'Alternative Simulation'!H28,(IF($L$2=1,'Baseline Simulation'!H28,"????"))))</f>
        <v>0.061</v>
      </c>
      <c r="Q87" s="157">
        <f>(IF($L$2=2,'Alternative Simulation'!I28,(IF($L$2=1,'Baseline Simulation'!I28,"????"))))</f>
        <v>0.043</v>
      </c>
      <c r="R87" s="157">
        <f>(IF($L$2=2,'Alternative Simulation'!J28,(IF($L$2=1,'Baseline Simulation'!J28,"????"))))</f>
        <v>0.03</v>
      </c>
      <c r="S87" s="157">
        <f>(IF($L$2=2,'Alternative Simulation'!K28,(IF($L$2=1,'Baseline Simulation'!K28,"????"))))</f>
        <v>0.09300000000000001</v>
      </c>
      <c r="T87" s="490">
        <v>0.040999999999999995</v>
      </c>
      <c r="U87" s="394">
        <f>(IF($L$2=2,'Alternative Simulation'!M28,(IF($L$2=1,'Baseline Simulation'!M28,"????"))))</f>
        <v>2031</v>
      </c>
      <c r="V87" s="485">
        <f>(IF($L$2=2,'Alternative Simulation'!N28,(IF($L$2=1,'Baseline Simulation'!N28,"????"))))</f>
        <v>36900</v>
      </c>
      <c r="W87" s="588">
        <f>(IF($L$2=2,'Alternative Simulation'!O28,(IF($L$2=1,'Baseline Simulation'!O28,"????"))))</f>
        <v>0.053</v>
      </c>
      <c r="X87" s="475">
        <f>(IF($L$2=2,'Alternative Simulation'!P28,(IF($L$2=1,'Baseline Simulation'!P28,"????"))))</f>
        <v>1.1073983739837399</v>
      </c>
      <c r="Y87" s="592">
        <f t="shared" si="19"/>
        <v>0.22700000000000004</v>
      </c>
      <c r="Z87" s="158">
        <f t="shared" si="20"/>
        <v>0</v>
      </c>
      <c r="AA87" s="158">
        <f t="shared" si="21"/>
        <v>0.28</v>
      </c>
      <c r="AB87" s="477">
        <f t="shared" si="22"/>
        <v>-0.099</v>
      </c>
      <c r="AC87" s="477">
        <f t="shared" si="23"/>
        <v>0.104</v>
      </c>
      <c r="AD87" s="158">
        <f t="shared" si="24"/>
        <v>0.134</v>
      </c>
      <c r="AE87" s="158">
        <f t="shared" si="25"/>
        <v>0.05200000000000002</v>
      </c>
      <c r="AF87" s="402">
        <f t="shared" si="26"/>
        <v>0.073</v>
      </c>
      <c r="AG87" s="183">
        <f>IF($L$2=1,'Baseline Data'!$A27,(IF($L$2=2,'Alternative Data'!A27," ")))</f>
        <v>2031</v>
      </c>
      <c r="AH87" s="247"/>
      <c r="AI87" s="239"/>
      <c r="AJ87" s="246"/>
      <c r="AK87" s="237"/>
      <c r="AL87" s="237"/>
      <c r="AM87" s="237"/>
      <c r="AN87" s="237"/>
      <c r="AO87" s="237"/>
      <c r="AP87" s="237"/>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row>
    <row r="88" spans="2:72" s="47" customFormat="1" ht="17.25" customHeight="1">
      <c r="B88" s="152">
        <f>IF($L$2=2,'Alternative Simulation'!C29,(IF($L$2=1,'Baseline Simulation'!C29,"????")))</f>
        <v>2032</v>
      </c>
      <c r="C88" s="567">
        <f>IF($L$2=2,'Alternative Data'!P28,(IF($L$2=1,'Baseline Data'!P28,"????")))</f>
        <v>26200</v>
      </c>
      <c r="D88" s="437">
        <f>IF($L$2=2,'Alternative Data'!Q28,(IF($L$2=1,'Baseline Data'!Q28,"????")))</f>
        <v>38400</v>
      </c>
      <c r="E88" s="413">
        <f>IF($L$2=2,'Alternative Data'!R28,(IF($L$2=1,'Baseline Data'!R28,"????")))</f>
        <v>1.465648854961832</v>
      </c>
      <c r="F88" s="535">
        <f>IF($L$2=2,'Alternative Data'!B28,(IF($L$2=1,'Baseline Data'!B28,"????")))</f>
        <v>0.18100000000000002</v>
      </c>
      <c r="G88" s="400">
        <f>IF($L$2=2,'Alternative Data'!H28,(IF($L$2=1,'Baseline Data'!H28,"????")))</f>
        <v>0.055999999999999994</v>
      </c>
      <c r="H88" s="400">
        <f t="shared" si="17"/>
        <v>0.22900000000000004</v>
      </c>
      <c r="I88" s="535">
        <f>IF($L$2=2,SUM('Alternative Data'!C28:F28,'Alternative Data'!H28),(IF($L$2=1,SUM('Baseline Data'!C28:F28),"????")))</f>
        <v>0.28500000000000003</v>
      </c>
      <c r="J88" s="697">
        <f t="shared" si="18"/>
        <v>-0.10400000000000001</v>
      </c>
      <c r="K88" s="537">
        <f>IF($L$2=2,'Alternative Data'!L28,(IF($L$2=1,'Baseline Data'!L28,"????")))</f>
        <v>1.18</v>
      </c>
      <c r="L88" s="614">
        <f>(IF($L$2=2,'Alternative Simulation'!D29,(IF($L$2=1,'Baseline Simulation'!D29,"????"))))</f>
        <v>26200</v>
      </c>
      <c r="M88" s="412">
        <f>(IF($L$2=2,'Alternative Simulation'!E29,(IF($L$2=1,'Baseline Simulation'!E29,"????"))))</f>
        <v>1.465648854961832</v>
      </c>
      <c r="N88" s="401">
        <f>(IF($L$2=2,'Alternative Simulation'!F29,(IF($L$2=1,'Baseline Simulation'!F29,"????"))))</f>
        <v>0.053838873950337235</v>
      </c>
      <c r="O88" s="157">
        <f>(IF($L$2=2,'Alternative Simulation'!G29,(IF($L$2=1,'Baseline Simulation'!G29,"????"))))</f>
        <v>0.18100000000000002</v>
      </c>
      <c r="P88" s="157">
        <f>(IF($L$2=2,'Alternative Simulation'!H29,(IF($L$2=1,'Baseline Simulation'!H29,"????"))))</f>
        <v>0.061</v>
      </c>
      <c r="Q88" s="157">
        <f>(IF($L$2=2,'Alternative Simulation'!I29,(IF($L$2=1,'Baseline Simulation'!I29,"????"))))</f>
        <v>0.044000000000000004</v>
      </c>
      <c r="R88" s="157">
        <f>(IF($L$2=2,'Alternative Simulation'!J29,(IF($L$2=1,'Baseline Simulation'!J29,"????"))))</f>
        <v>0.03</v>
      </c>
      <c r="S88" s="157">
        <f>(IF($L$2=2,'Alternative Simulation'!K29,(IF($L$2=1,'Baseline Simulation'!K29,"????"))))</f>
        <v>0.094</v>
      </c>
      <c r="T88" s="490">
        <v>0.040999999999999995</v>
      </c>
      <c r="U88" s="394">
        <f>(IF($L$2=2,'Alternative Simulation'!M29,(IF($L$2=1,'Baseline Simulation'!M29,"????"))))</f>
        <v>2032</v>
      </c>
      <c r="V88" s="485">
        <f>(IF($L$2=2,'Alternative Simulation'!N29,(IF($L$2=1,'Baseline Simulation'!N29,"????"))))</f>
        <v>38400</v>
      </c>
      <c r="W88" s="588">
        <f>(IF($L$2=2,'Alternative Simulation'!O29,(IF($L$2=1,'Baseline Simulation'!O29,"????"))))</f>
        <v>0.05599999999999999</v>
      </c>
      <c r="X88" s="475">
        <f>(IF($L$2=2,'Alternative Simulation'!P29,(IF($L$2=1,'Baseline Simulation'!P29,"????"))))</f>
        <v>1.168140625</v>
      </c>
      <c r="Y88" s="592">
        <f t="shared" si="19"/>
        <v>0.229</v>
      </c>
      <c r="Z88" s="158">
        <f t="shared" si="20"/>
        <v>-0.001999999999999974</v>
      </c>
      <c r="AA88" s="158">
        <f t="shared" si="21"/>
        <v>0.285</v>
      </c>
      <c r="AB88" s="477">
        <f t="shared" si="22"/>
        <v>-0.10399999999999995</v>
      </c>
      <c r="AC88" s="477">
        <f t="shared" si="23"/>
        <v>0.10500000000000001</v>
      </c>
      <c r="AD88" s="158">
        <f t="shared" si="24"/>
        <v>0.135</v>
      </c>
      <c r="AE88" s="158">
        <f t="shared" si="25"/>
        <v>0.053000000000000005</v>
      </c>
      <c r="AF88" s="402">
        <f t="shared" si="26"/>
        <v>0.07400000000000001</v>
      </c>
      <c r="AG88" s="183">
        <f>IF($L$2=1,'Baseline Data'!$A28,(IF($L$2=2,'Alternative Data'!A28," ")))</f>
        <v>2032</v>
      </c>
      <c r="AH88" s="247"/>
      <c r="AI88" s="239"/>
      <c r="AJ88" s="246"/>
      <c r="AK88" s="237"/>
      <c r="AL88" s="237"/>
      <c r="AM88" s="237"/>
      <c r="AN88" s="237"/>
      <c r="AO88" s="237"/>
      <c r="AP88" s="237"/>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row>
    <row r="89" spans="2:72" s="47" customFormat="1" ht="17.25" customHeight="1">
      <c r="B89" s="152">
        <f>IF($L$2=2,'Alternative Simulation'!C30,(IF($L$2=1,'Baseline Simulation'!C30,"????")))</f>
        <v>2033</v>
      </c>
      <c r="C89" s="567">
        <f>IF($L$2=2,'Alternative Data'!P29,(IF($L$2=1,'Baseline Data'!P29,"????")))</f>
        <v>26700</v>
      </c>
      <c r="D89" s="437">
        <f>IF($L$2=2,'Alternative Data'!Q29,(IF($L$2=1,'Baseline Data'!Q29,"????")))</f>
        <v>40100</v>
      </c>
      <c r="E89" s="413">
        <f>IF($L$2=2,'Alternative Data'!R29,(IF($L$2=1,'Baseline Data'!R29,"????")))</f>
        <v>1.5018726591760299</v>
      </c>
      <c r="F89" s="535">
        <f>IF($L$2=2,'Alternative Data'!B29,(IF($L$2=1,'Baseline Data'!B29,"????")))</f>
        <v>0.18100000000000002</v>
      </c>
      <c r="G89" s="400">
        <f>IF($L$2=2,'Alternative Data'!H29,(IF($L$2=1,'Baseline Data'!H29,"????")))</f>
        <v>0.059000000000000004</v>
      </c>
      <c r="H89" s="400">
        <f t="shared" si="17"/>
        <v>0.23400000000000004</v>
      </c>
      <c r="I89" s="535">
        <f>IF($L$2=2,SUM('Alternative Data'!C29:F29,'Alternative Data'!H29),(IF($L$2=1,SUM('Baseline Data'!C29:F29),"????")))</f>
        <v>0.29300000000000004</v>
      </c>
      <c r="J89" s="697">
        <f t="shared" si="18"/>
        <v>-0.11200000000000002</v>
      </c>
      <c r="K89" s="537">
        <f>IF($L$2=2,'Alternative Data'!L29,(IF($L$2=1,'Baseline Data'!L29,"????")))</f>
        <v>1.25</v>
      </c>
      <c r="L89" s="614">
        <f>(IF($L$2=2,'Alternative Simulation'!D30,(IF($L$2=1,'Baseline Simulation'!D30,"????"))))</f>
        <v>26700</v>
      </c>
      <c r="M89" s="412">
        <f>(IF($L$2=2,'Alternative Simulation'!E30,(IF($L$2=1,'Baseline Simulation'!E30,"????"))))</f>
        <v>1.5018726591760299</v>
      </c>
      <c r="N89" s="401">
        <f>(IF($L$2=2,'Alternative Simulation'!F30,(IF($L$2=1,'Baseline Simulation'!F30,"????"))))</f>
        <v>0.0540234438775219</v>
      </c>
      <c r="O89" s="157">
        <f>(IF($L$2=2,'Alternative Simulation'!G30,(IF($L$2=1,'Baseline Simulation'!G30,"????"))))</f>
        <v>0.18100000000000002</v>
      </c>
      <c r="P89" s="157">
        <f>(IF($L$2=2,'Alternative Simulation'!H30,(IF($L$2=1,'Baseline Simulation'!H30,"????"))))</f>
        <v>0.062</v>
      </c>
      <c r="Q89" s="157">
        <f>(IF($L$2=2,'Alternative Simulation'!I30,(IF($L$2=1,'Baseline Simulation'!I30,"????"))))</f>
        <v>0.046</v>
      </c>
      <c r="R89" s="157">
        <f>(IF($L$2=2,'Alternative Simulation'!J30,(IF($L$2=1,'Baseline Simulation'!J30,"????"))))</f>
        <v>0.03</v>
      </c>
      <c r="S89" s="157">
        <f>(IF($L$2=2,'Alternative Simulation'!K30,(IF($L$2=1,'Baseline Simulation'!K30,"????"))))</f>
        <v>0.096</v>
      </c>
      <c r="T89" s="490">
        <v>0.040999999999999995</v>
      </c>
      <c r="U89" s="394">
        <f>(IF($L$2=2,'Alternative Simulation'!M30,(IF($L$2=1,'Baseline Simulation'!M30,"????"))))</f>
        <v>2033</v>
      </c>
      <c r="V89" s="485">
        <f>(IF($L$2=2,'Alternative Simulation'!N30,(IF($L$2=1,'Baseline Simulation'!N30,"????"))))</f>
        <v>40100</v>
      </c>
      <c r="W89" s="588">
        <f>(IF($L$2=2,'Alternative Simulation'!O30,(IF($L$2=1,'Baseline Simulation'!O30,"????"))))</f>
        <v>0.059000000000000004</v>
      </c>
      <c r="X89" s="475">
        <f>(IF($L$2=2,'Alternative Simulation'!P30,(IF($L$2=1,'Baseline Simulation'!P30,"????"))))</f>
        <v>1.2306184538653366</v>
      </c>
      <c r="Y89" s="592">
        <f t="shared" si="19"/>
        <v>0.234</v>
      </c>
      <c r="Z89" s="158">
        <f t="shared" si="20"/>
        <v>0.007000000000000034</v>
      </c>
      <c r="AA89" s="158">
        <f t="shared" si="21"/>
        <v>0.29300000000000004</v>
      </c>
      <c r="AB89" s="477">
        <f t="shared" si="22"/>
        <v>-0.11200000000000002</v>
      </c>
      <c r="AC89" s="477">
        <f t="shared" si="23"/>
        <v>0.108</v>
      </c>
      <c r="AD89" s="158">
        <f t="shared" si="24"/>
        <v>0.138</v>
      </c>
      <c r="AE89" s="158">
        <f t="shared" si="25"/>
        <v>0.05500000000000001</v>
      </c>
      <c r="AF89" s="402">
        <f t="shared" si="26"/>
        <v>0.076</v>
      </c>
      <c r="AG89" s="183">
        <f>IF($L$2=1,'Baseline Data'!$A29,(IF($L$2=2,'Alternative Data'!A29," ")))</f>
        <v>2033</v>
      </c>
      <c r="AH89" s="247"/>
      <c r="AI89" s="239"/>
      <c r="AJ89" s="246"/>
      <c r="AK89" s="237"/>
      <c r="AL89" s="237"/>
      <c r="AM89" s="237"/>
      <c r="AN89" s="237"/>
      <c r="AO89" s="237"/>
      <c r="AP89" s="237"/>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row>
    <row r="90" spans="2:72" s="47" customFormat="1" ht="17.25" customHeight="1">
      <c r="B90" s="152">
        <f>IF($L$2=2,'Alternative Simulation'!C31,(IF($L$2=1,'Baseline Simulation'!C31,"????")))</f>
        <v>2034</v>
      </c>
      <c r="C90" s="567">
        <f>IF($L$2=2,'Alternative Data'!P30,(IF($L$2=1,'Baseline Data'!P30,"????")))</f>
        <v>27300</v>
      </c>
      <c r="D90" s="437">
        <f>IF($L$2=2,'Alternative Data'!Q30,(IF($L$2=1,'Baseline Data'!Q30,"????")))</f>
        <v>41900</v>
      </c>
      <c r="E90" s="413">
        <f>IF($L$2=2,'Alternative Data'!R30,(IF($L$2=1,'Baseline Data'!R30,"????")))</f>
        <v>1.534798534798535</v>
      </c>
      <c r="F90" s="535">
        <f>IF($L$2=2,'Alternative Data'!B30,(IF($L$2=1,'Baseline Data'!B30,"????")))</f>
        <v>0.18100000000000002</v>
      </c>
      <c r="G90" s="400">
        <f>IF($L$2=2,'Alternative Data'!H30,(IF($L$2=1,'Baseline Data'!H30,"????")))</f>
        <v>0.062</v>
      </c>
      <c r="H90" s="400">
        <f t="shared" si="17"/>
        <v>0.23600000000000004</v>
      </c>
      <c r="I90" s="535">
        <f>IF($L$2=2,SUM('Alternative Data'!C30:F30,'Alternative Data'!H30),(IF($L$2=1,SUM('Baseline Data'!C30:F30),"????")))</f>
        <v>0.29800000000000004</v>
      </c>
      <c r="J90" s="697">
        <f t="shared" si="18"/>
        <v>-0.11700000000000002</v>
      </c>
      <c r="K90" s="537">
        <f>IF($L$2=2,'Alternative Data'!L30,(IF($L$2=1,'Baseline Data'!L30,"????")))</f>
        <v>1.31</v>
      </c>
      <c r="L90" s="614">
        <f>(IF($L$2=2,'Alternative Simulation'!D31,(IF($L$2=1,'Baseline Simulation'!D31,"????"))))</f>
        <v>27300</v>
      </c>
      <c r="M90" s="412">
        <f>(IF($L$2=2,'Alternative Simulation'!E31,(IF($L$2=1,'Baseline Simulation'!E31,"????"))))</f>
        <v>1.534798534798535</v>
      </c>
      <c r="N90" s="401">
        <f>(IF($L$2=2,'Alternative Simulation'!F31,(IF($L$2=1,'Baseline Simulation'!F31,"????"))))</f>
        <v>0.05390124191963782</v>
      </c>
      <c r="O90" s="157">
        <f>(IF($L$2=2,'Alternative Simulation'!G31,(IF($L$2=1,'Baseline Simulation'!G31,"????"))))</f>
        <v>0.18100000000000002</v>
      </c>
      <c r="P90" s="157">
        <f>(IF($L$2=2,'Alternative Simulation'!H31,(IF($L$2=1,'Baseline Simulation'!H31,"????"))))</f>
        <v>0.062</v>
      </c>
      <c r="Q90" s="157">
        <f>(IF($L$2=2,'Alternative Simulation'!I31,(IF($L$2=1,'Baseline Simulation'!I31,"????"))))</f>
        <v>0.047</v>
      </c>
      <c r="R90" s="157">
        <f>(IF($L$2=2,'Alternative Simulation'!J31,(IF($L$2=1,'Baseline Simulation'!J31,"????"))))</f>
        <v>0.031</v>
      </c>
      <c r="S90" s="157">
        <f>(IF($L$2=2,'Alternative Simulation'!K31,(IF($L$2=1,'Baseline Simulation'!K31,"????"))))</f>
        <v>0.096</v>
      </c>
      <c r="T90" s="490">
        <v>0.040999999999999995</v>
      </c>
      <c r="U90" s="394">
        <f>(IF($L$2=2,'Alternative Simulation'!M31,(IF($L$2=1,'Baseline Simulation'!M31,"????"))))</f>
        <v>2034</v>
      </c>
      <c r="V90" s="485">
        <f>(IF($L$2=2,'Alternative Simulation'!N31,(IF($L$2=1,'Baseline Simulation'!N31,"????"))))</f>
        <v>41900</v>
      </c>
      <c r="W90" s="588">
        <f>(IF($L$2=2,'Alternative Simulation'!O31,(IF($L$2=1,'Baseline Simulation'!O31,"????"))))</f>
        <v>0.062000000000000006</v>
      </c>
      <c r="X90" s="475">
        <f>(IF($L$2=2,'Alternative Simulation'!P31,(IF($L$2=1,'Baseline Simulation'!P31,"????"))))</f>
        <v>1.2947517899761336</v>
      </c>
      <c r="Y90" s="592">
        <f t="shared" si="19"/>
        <v>0.23600000000000002</v>
      </c>
      <c r="Z90" s="158">
        <f t="shared" si="20"/>
        <v>0.009000000000000036</v>
      </c>
      <c r="AA90" s="158">
        <f t="shared" si="21"/>
        <v>0.29800000000000004</v>
      </c>
      <c r="AB90" s="477">
        <f t="shared" si="22"/>
        <v>-0.11700000000000002</v>
      </c>
      <c r="AC90" s="477">
        <f t="shared" si="23"/>
        <v>0.109</v>
      </c>
      <c r="AD90" s="158">
        <f t="shared" si="24"/>
        <v>0.14</v>
      </c>
      <c r="AE90" s="158">
        <f t="shared" si="25"/>
        <v>0.05500000000000001</v>
      </c>
      <c r="AF90" s="402">
        <f t="shared" si="26"/>
        <v>0.078</v>
      </c>
      <c r="AG90" s="183">
        <f>IF($L$2=1,'Baseline Data'!$A30,(IF($L$2=2,'Alternative Data'!A30," ")))</f>
        <v>2034</v>
      </c>
      <c r="AH90" s="247"/>
      <c r="AI90" s="239"/>
      <c r="AJ90" s="246"/>
      <c r="AK90" s="237"/>
      <c r="AL90" s="237"/>
      <c r="AM90" s="237"/>
      <c r="AN90" s="237"/>
      <c r="AO90" s="237"/>
      <c r="AP90" s="237"/>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row>
    <row r="91" spans="2:72" s="47" customFormat="1" ht="17.25" customHeight="1">
      <c r="B91" s="152">
        <f>IF($L$2=2,'Alternative Simulation'!C32,(IF($L$2=1,'Baseline Simulation'!C32,"????")))</f>
        <v>2035</v>
      </c>
      <c r="C91" s="567">
        <f>IF($L$2=2,'Alternative Data'!P31,(IF($L$2=1,'Baseline Data'!P31,"????")))</f>
        <v>27900</v>
      </c>
      <c r="D91" s="437">
        <f>IF($L$2=2,'Alternative Data'!Q31,(IF($L$2=1,'Baseline Data'!Q31,"????")))</f>
        <v>43700</v>
      </c>
      <c r="E91" s="413">
        <f>IF($L$2=2,'Alternative Data'!R31,(IF($L$2=1,'Baseline Data'!R31,"????")))</f>
        <v>1.5663082437275986</v>
      </c>
      <c r="F91" s="535">
        <f>IF($L$2=2,'Alternative Data'!B31,(IF($L$2=1,'Baseline Data'!B31,"????")))</f>
        <v>0.18100000000000002</v>
      </c>
      <c r="G91" s="400">
        <f>IF($L$2=2,'Alternative Data'!H31,(IF($L$2=1,'Baseline Data'!H31,"????")))</f>
        <v>0.065</v>
      </c>
      <c r="H91" s="400">
        <f t="shared" si="17"/>
        <v>0.23700000000000004</v>
      </c>
      <c r="I91" s="535">
        <f>IF($L$2=2,SUM('Alternative Data'!C31:F31,'Alternative Data'!H31),(IF($L$2=1,SUM('Baseline Data'!C31:F31),"????")))</f>
        <v>0.30200000000000005</v>
      </c>
      <c r="J91" s="697">
        <f t="shared" si="18"/>
        <v>-0.12100000000000002</v>
      </c>
      <c r="K91" s="537">
        <f>IF($L$2=2,'Alternative Data'!L31,(IF($L$2=1,'Baseline Data'!L31,"????")))</f>
        <v>1.38</v>
      </c>
      <c r="L91" s="614">
        <f>(IF($L$2=2,'Alternative Simulation'!D32,(IF($L$2=1,'Baseline Simulation'!D32,"????"))))</f>
        <v>27900</v>
      </c>
      <c r="M91" s="412">
        <f>(IF($L$2=2,'Alternative Simulation'!E32,(IF($L$2=1,'Baseline Simulation'!E32,"????"))))</f>
        <v>1.5663082437275986</v>
      </c>
      <c r="N91" s="401">
        <f>(IF($L$2=2,'Alternative Simulation'!F32,(IF($L$2=1,'Baseline Simulation'!F32,"????"))))</f>
        <v>0.05356755584471915</v>
      </c>
      <c r="O91" s="157">
        <f>(IF($L$2=2,'Alternative Simulation'!G32,(IF($L$2=1,'Baseline Simulation'!G32,"????"))))</f>
        <v>0.18100000000000002</v>
      </c>
      <c r="P91" s="157">
        <f>(IF($L$2=2,'Alternative Simulation'!H32,(IF($L$2=1,'Baseline Simulation'!H32,"????"))))</f>
        <v>0.062</v>
      </c>
      <c r="Q91" s="157">
        <f>(IF($L$2=2,'Alternative Simulation'!I32,(IF($L$2=1,'Baseline Simulation'!I32,"????"))))</f>
        <v>0.048</v>
      </c>
      <c r="R91" s="157">
        <f>(IF($L$2=2,'Alternative Simulation'!J32,(IF($L$2=1,'Baseline Simulation'!J32,"????"))))</f>
        <v>0.031</v>
      </c>
      <c r="S91" s="157">
        <f>(IF($L$2=2,'Alternative Simulation'!K32,(IF($L$2=1,'Baseline Simulation'!K32,"????"))))</f>
        <v>0.096</v>
      </c>
      <c r="T91" s="490">
        <v>0.040999999999999995</v>
      </c>
      <c r="U91" s="394">
        <f>(IF($L$2=2,'Alternative Simulation'!M32,(IF($L$2=1,'Baseline Simulation'!M32,"????"))))</f>
        <v>2035</v>
      </c>
      <c r="V91" s="485">
        <f>(IF($L$2=2,'Alternative Simulation'!N32,(IF($L$2=1,'Baseline Simulation'!N32,"????"))))</f>
        <v>43700</v>
      </c>
      <c r="W91" s="588">
        <f>(IF($L$2=2,'Alternative Simulation'!O32,(IF($L$2=1,'Baseline Simulation'!O32,"????"))))</f>
        <v>0.065</v>
      </c>
      <c r="X91" s="475">
        <f>(IF($L$2=2,'Alternative Simulation'!P32,(IF($L$2=1,'Baseline Simulation'!P32,"????"))))</f>
        <v>1.362421052631579</v>
      </c>
      <c r="Y91" s="592">
        <f t="shared" si="19"/>
        <v>0.23700000000000002</v>
      </c>
      <c r="Z91" s="158">
        <f t="shared" si="20"/>
        <v>-0.016999999999999987</v>
      </c>
      <c r="AA91" s="158">
        <f t="shared" si="21"/>
        <v>0.30200000000000005</v>
      </c>
      <c r="AB91" s="477">
        <f t="shared" si="22"/>
        <v>-0.12100000000000002</v>
      </c>
      <c r="AC91" s="477">
        <f t="shared" si="23"/>
        <v>0.11</v>
      </c>
      <c r="AD91" s="158">
        <f t="shared" si="24"/>
        <v>0.14100000000000001</v>
      </c>
      <c r="AE91" s="158">
        <f t="shared" si="25"/>
        <v>0.05500000000000001</v>
      </c>
      <c r="AF91" s="402">
        <f t="shared" si="26"/>
        <v>0.079</v>
      </c>
      <c r="AG91" s="183">
        <f>IF($L$2=1,'Baseline Data'!$A31,(IF($L$2=2,'Alternative Data'!A31," ")))</f>
        <v>2035</v>
      </c>
      <c r="AH91" s="247"/>
      <c r="AI91" s="239"/>
      <c r="AJ91" s="246"/>
      <c r="AK91" s="237"/>
      <c r="AL91" s="237"/>
      <c r="AM91" s="237"/>
      <c r="AN91" s="237"/>
      <c r="AO91" s="237"/>
      <c r="AP91" s="237"/>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row>
    <row r="92" spans="2:72" s="47" customFormat="1" ht="17.25" customHeight="1">
      <c r="B92" s="152">
        <f>IF($L$2=2,'Alternative Simulation'!C33,(IF($L$2=1,'Baseline Simulation'!C33,"????")))</f>
        <v>2036</v>
      </c>
      <c r="C92" s="567">
        <f>IF($L$2=2,'Alternative Data'!P32,(IF($L$2=1,'Baseline Data'!P32,"????")))</f>
        <v>28500</v>
      </c>
      <c r="D92" s="437">
        <f>IF($L$2=2,'Alternative Data'!Q32,(IF($L$2=1,'Baseline Data'!Q32,"????")))</f>
        <v>45600</v>
      </c>
      <c r="E92" s="413">
        <f>IF($L$2=2,'Alternative Data'!R32,(IF($L$2=1,'Baseline Data'!R32,"????")))</f>
        <v>1.6</v>
      </c>
      <c r="F92" s="535">
        <f>IF($L$2=2,'Alternative Data'!B32,(IF($L$2=1,'Baseline Data'!B32,"????")))</f>
        <v>0.18100000000000002</v>
      </c>
      <c r="G92" s="400">
        <f>IF($L$2=2,'Alternative Data'!H32,(IF($L$2=1,'Baseline Data'!H32,"????")))</f>
        <v>0.069</v>
      </c>
      <c r="H92" s="400">
        <f t="shared" si="17"/>
        <v>0.24000000000000005</v>
      </c>
      <c r="I92" s="535">
        <f>IF($L$2=2,SUM('Alternative Data'!C32:F32,'Alternative Data'!H32),(IF($L$2=1,SUM('Baseline Data'!C32:F32),"????")))</f>
        <v>0.30900000000000005</v>
      </c>
      <c r="J92" s="697">
        <f t="shared" si="18"/>
        <v>-0.12800000000000003</v>
      </c>
      <c r="K92" s="537">
        <f>IF($L$2=2,'Alternative Data'!L32,(IF($L$2=1,'Baseline Data'!L32,"????")))</f>
        <v>1.45</v>
      </c>
      <c r="L92" s="614">
        <f>(IF($L$2=2,'Alternative Simulation'!D33,(IF($L$2=1,'Baseline Simulation'!D33,"????"))))</f>
        <v>28500</v>
      </c>
      <c r="M92" s="412">
        <f>(IF($L$2=2,'Alternative Simulation'!E33,(IF($L$2=1,'Baseline Simulation'!E33,"????"))))</f>
        <v>1.6</v>
      </c>
      <c r="N92" s="401">
        <f>(IF($L$2=2,'Alternative Simulation'!F33,(IF($L$2=1,'Baseline Simulation'!F33,"????"))))</f>
        <v>0.0540687303883999</v>
      </c>
      <c r="O92" s="157">
        <f>(IF($L$2=2,'Alternative Simulation'!G33,(IF($L$2=1,'Baseline Simulation'!G33,"????"))))</f>
        <v>0.18100000000000002</v>
      </c>
      <c r="P92" s="157">
        <f>(IF($L$2=2,'Alternative Simulation'!H33,(IF($L$2=1,'Baseline Simulation'!H33,"????"))))</f>
        <v>0.063</v>
      </c>
      <c r="Q92" s="157">
        <f>(IF($L$2=2,'Alternative Simulation'!I33,(IF($L$2=1,'Baseline Simulation'!I33,"????"))))</f>
        <v>0.049</v>
      </c>
      <c r="R92" s="157">
        <f>(IF($L$2=2,'Alternative Simulation'!J33,(IF($L$2=1,'Baseline Simulation'!J33,"????"))))</f>
        <v>0.032</v>
      </c>
      <c r="S92" s="157">
        <f>(IF($L$2=2,'Alternative Simulation'!K33,(IF($L$2=1,'Baseline Simulation'!K33,"????"))))</f>
        <v>0.096</v>
      </c>
      <c r="T92" s="490">
        <v>0.040999999999999995</v>
      </c>
      <c r="U92" s="394">
        <f>(IF($L$2=2,'Alternative Simulation'!M33,(IF($L$2=1,'Baseline Simulation'!M33,"????"))))</f>
        <v>2036</v>
      </c>
      <c r="V92" s="485">
        <f>(IF($L$2=2,'Alternative Simulation'!N33,(IF($L$2=1,'Baseline Simulation'!N33,"????"))))</f>
        <v>45600</v>
      </c>
      <c r="W92" s="588">
        <f>(IF($L$2=2,'Alternative Simulation'!O33,(IF($L$2=1,'Baseline Simulation'!O33,"????"))))</f>
        <v>0.069</v>
      </c>
      <c r="X92" s="475">
        <f>(IF($L$2=2,'Alternative Simulation'!P33,(IF($L$2=1,'Baseline Simulation'!P33,"????"))))</f>
        <v>1.43365350877193</v>
      </c>
      <c r="Y92" s="592">
        <f t="shared" si="19"/>
        <v>0.24000000000000002</v>
      </c>
      <c r="Z92" s="158">
        <f t="shared" si="20"/>
        <v>-0.017999999999999988</v>
      </c>
      <c r="AA92" s="158">
        <f t="shared" si="21"/>
        <v>0.30900000000000005</v>
      </c>
      <c r="AB92" s="477">
        <f t="shared" si="22"/>
        <v>-0.12800000000000003</v>
      </c>
      <c r="AC92" s="477">
        <f t="shared" si="23"/>
        <v>0.112</v>
      </c>
      <c r="AD92" s="158">
        <f t="shared" si="24"/>
        <v>0.14400000000000002</v>
      </c>
      <c r="AE92" s="158">
        <f t="shared" si="25"/>
        <v>0.05500000000000001</v>
      </c>
      <c r="AF92" s="402">
        <f t="shared" si="26"/>
        <v>0.081</v>
      </c>
      <c r="AG92" s="183">
        <f>IF($L$2=1,'Baseline Data'!$A32,(IF($L$2=2,'Alternative Data'!A32," ")))</f>
        <v>2036</v>
      </c>
      <c r="AH92" s="247"/>
      <c r="AI92" s="239"/>
      <c r="AJ92" s="246"/>
      <c r="AK92" s="237"/>
      <c r="AL92" s="237"/>
      <c r="AM92" s="237"/>
      <c r="AN92" s="237"/>
      <c r="AO92" s="237"/>
      <c r="AP92" s="237"/>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row>
    <row r="93" spans="2:72" s="47" customFormat="1" ht="17.25" customHeight="1" thickBot="1">
      <c r="B93" s="153">
        <f>IF($L$2=2,'Alternative Simulation'!C34,(IF($L$2=1,'Baseline Simulation'!C34,"????")))</f>
        <v>2037</v>
      </c>
      <c r="C93" s="568">
        <f>IF($L$2=2,'Alternative Data'!P33,(IF($L$2=1,'Baseline Data'!P33,"????")))</f>
        <v>29100</v>
      </c>
      <c r="D93" s="560">
        <f>IF($L$2=2,'Alternative Data'!Q33,(IF($L$2=1,'Baseline Data'!Q33,"????")))</f>
        <v>47600</v>
      </c>
      <c r="E93" s="561">
        <f>IF($L$2=2,'Alternative Data'!R33,(IF($L$2=1,'Baseline Data'!R33,"????")))</f>
        <v>1.6357388316151202</v>
      </c>
      <c r="F93" s="547">
        <f>IF($L$2=2,'Alternative Data'!B33,(IF($L$2=1,'Baseline Data'!B33,"????")))</f>
        <v>0.18100000000000002</v>
      </c>
      <c r="G93" s="548">
        <f>IF($L$2=2,'Alternative Data'!H33,(IF($L$2=1,'Baseline Data'!H33,"????")))</f>
        <v>0.07200000000000001</v>
      </c>
      <c r="H93" s="548">
        <f t="shared" si="17"/>
        <v>0.24000000000000005</v>
      </c>
      <c r="I93" s="547">
        <f>IF($L$2=2,SUM('Alternative Data'!C33:F33,'Alternative Data'!H33),(IF($L$2=1,SUM('Baseline Data'!C33:F33),"????")))</f>
        <v>0.31200000000000006</v>
      </c>
      <c r="J93" s="699">
        <f t="shared" si="18"/>
        <v>-0.13100000000000003</v>
      </c>
      <c r="K93" s="538">
        <f>IF($L$2=2,'Alternative Data'!L33,(IF($L$2=1,'Baseline Data'!L33,"????")))</f>
        <v>1.51</v>
      </c>
      <c r="L93" s="615">
        <f>(IF($L$2=2,'Alternative Simulation'!D34,(IF($L$2=1,'Baseline Simulation'!D34,"????"))))</f>
        <v>29100</v>
      </c>
      <c r="M93" s="494">
        <f>(IF($L$2=2,'Alternative Simulation'!E34,(IF($L$2=1,'Baseline Simulation'!E34,"????"))))</f>
        <v>1.6357388316151202</v>
      </c>
      <c r="N93" s="261">
        <f>(IF($L$2=2,'Alternative Simulation'!F34,(IF($L$2=1,'Baseline Simulation'!F34,"????"))))</f>
        <v>0.05357477833497992</v>
      </c>
      <c r="O93" s="160">
        <f>(IF($L$2=2,'Alternative Simulation'!G34,(IF($L$2=1,'Baseline Simulation'!G34,"????"))))</f>
        <v>0.18100000000000002</v>
      </c>
      <c r="P93" s="160">
        <f>(IF($L$2=2,'Alternative Simulation'!H34,(IF($L$2=1,'Baseline Simulation'!H34,"????"))))</f>
        <v>0.062</v>
      </c>
      <c r="Q93" s="160">
        <f>(IF($L$2=2,'Alternative Simulation'!I34,(IF($L$2=1,'Baseline Simulation'!I34,"????"))))</f>
        <v>0.05</v>
      </c>
      <c r="R93" s="160">
        <f>(IF($L$2=2,'Alternative Simulation'!J34,(IF($L$2=1,'Baseline Simulation'!J34,"????"))))</f>
        <v>0.032</v>
      </c>
      <c r="S93" s="160">
        <f>(IF($L$2=2,'Alternative Simulation'!K34,(IF($L$2=1,'Baseline Simulation'!K34,"????"))))</f>
        <v>0.096</v>
      </c>
      <c r="T93" s="495">
        <v>0.040999999999999995</v>
      </c>
      <c r="U93" s="386">
        <f>(IF($L$2=2,'Alternative Simulation'!M34,(IF($L$2=1,'Baseline Simulation'!M34,"????"))))</f>
        <v>2037</v>
      </c>
      <c r="V93" s="485">
        <f>(IF($L$2=2,'Alternative Simulation'!N34,(IF($L$2=1,'Baseline Simulation'!N34,"????"))))</f>
        <v>47600</v>
      </c>
      <c r="W93" s="588">
        <f>(IF($L$2=2,'Alternative Simulation'!O34,(IF($L$2=1,'Baseline Simulation'!O34,"????"))))</f>
        <v>0.07200000000000001</v>
      </c>
      <c r="X93" s="475">
        <f>(IF($L$2=2,'Alternative Simulation'!P34,(IF($L$2=1,'Baseline Simulation'!P34,"????"))))</f>
        <v>1.5044159663865548</v>
      </c>
      <c r="Y93" s="593">
        <f t="shared" si="19"/>
        <v>0.24000000000000002</v>
      </c>
      <c r="Z93" s="497">
        <f t="shared" si="20"/>
        <v>-0.010999999999999982</v>
      </c>
      <c r="AA93" s="497">
        <f t="shared" si="21"/>
        <v>0.31200000000000006</v>
      </c>
      <c r="AB93" s="498">
        <f t="shared" si="22"/>
        <v>-0.13100000000000003</v>
      </c>
      <c r="AC93" s="498">
        <f t="shared" si="23"/>
        <v>0.112</v>
      </c>
      <c r="AD93" s="497">
        <f t="shared" si="24"/>
        <v>0.14400000000000002</v>
      </c>
      <c r="AE93" s="497">
        <f t="shared" si="25"/>
        <v>0.05500000000000001</v>
      </c>
      <c r="AF93" s="496">
        <f t="shared" si="26"/>
        <v>0.082</v>
      </c>
      <c r="AG93" s="185">
        <f>IF($L$2=1,'Baseline Data'!$A33,(IF($L$2=2,'Alternative Data'!A33," ")))</f>
        <v>2037</v>
      </c>
      <c r="AH93" s="247"/>
      <c r="AI93" s="239"/>
      <c r="AJ93" s="246"/>
      <c r="AK93" s="237"/>
      <c r="AL93" s="237"/>
      <c r="AM93" s="237"/>
      <c r="AN93" s="237"/>
      <c r="AO93" s="237"/>
      <c r="AP93" s="237"/>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row>
    <row r="94" spans="2:72" s="47" customFormat="1" ht="17.25" customHeight="1" thickBot="1">
      <c r="B94" s="97">
        <f>IF($L$2=2,'Alternative Simulation'!C35,(IF($L$2=1,'Baseline Simulation'!C35,"????")))</f>
        <v>2038</v>
      </c>
      <c r="C94" s="569">
        <f>IF($L$2=2,'Alternative Data'!P34,(IF($L$2=1,'Baseline Data'!P34,"????")))</f>
        <v>29800</v>
      </c>
      <c r="D94" s="562">
        <f>IF($L$2=2,'Alternative Data'!Q34,(IF($L$2=1,'Baseline Data'!Q34,"????")))</f>
        <v>49900</v>
      </c>
      <c r="E94" s="504">
        <f>IF($L$2=2,'Alternative Data'!R34,(IF($L$2=1,'Baseline Data'!R34,"????")))</f>
        <v>1.674496644295302</v>
      </c>
      <c r="F94" s="96">
        <f>IF($L$2=2,'Alternative Data'!B34,(IF($L$2=1,'Baseline Data'!B34,"????")))</f>
        <v>0.18100000000000002</v>
      </c>
      <c r="G94" s="96">
        <f>IF($L$2=2,'Alternative Data'!H34,(IF($L$2=1,'Baseline Data'!H34,"????")))</f>
        <v>0.075</v>
      </c>
      <c r="H94" s="96">
        <f t="shared" si="17"/>
        <v>0.242</v>
      </c>
      <c r="I94" s="96">
        <f>IF($L$2=2,SUM('Alternative Data'!C34:F34,'Alternative Data'!H34),(IF($L$2=1,SUM('Baseline Data'!C34:F34),"????")))</f>
        <v>0.317</v>
      </c>
      <c r="J94" s="517">
        <f t="shared" si="18"/>
        <v>-0.13599999999999998</v>
      </c>
      <c r="K94" s="539">
        <f>IF($L$2=2,'Alternative Data'!L34,(IF($L$2=1,'Baseline Data'!L34,"????")))</f>
        <v>1.58</v>
      </c>
      <c r="L94" s="503">
        <f>(IF($L$2=2,'Alternative Simulation'!D35,(IF($L$2=1,'Baseline Simulation'!D35,"????"))))</f>
        <v>29800</v>
      </c>
      <c r="M94" s="504">
        <f>(IF($L$2=2,'Alternative Simulation'!E35,(IF($L$2=1,'Baseline Simulation'!E35,"????"))))</f>
        <v>1.674496644295302</v>
      </c>
      <c r="N94" s="96">
        <f>(IF($L$2=2,'Alternative Simulation'!F35,(IF($L$2=1,'Baseline Simulation'!F35,"????"))))</f>
        <v>0.05339696739467741</v>
      </c>
      <c r="O94" s="96">
        <f>(IF($L$2=2,'Alternative Simulation'!G35,(IF($L$2=1,'Baseline Simulation'!G35,"????"))))</f>
        <v>0.18100000000000002</v>
      </c>
      <c r="P94" s="96">
        <f>(IF($L$2=2,'Alternative Simulation'!H35,(IF($L$2=1,'Baseline Simulation'!H35,"????"))))</f>
        <v>0.062</v>
      </c>
      <c r="Q94" s="96">
        <f>(IF($L$2=2,'Alternative Simulation'!I35,(IF($L$2=1,'Baseline Simulation'!I35,"????"))))</f>
        <v>0.051</v>
      </c>
      <c r="R94" s="96">
        <f>(IF($L$2=2,'Alternative Simulation'!J35,(IF($L$2=1,'Baseline Simulation'!J35,"????"))))</f>
        <v>0.033</v>
      </c>
      <c r="S94" s="96">
        <f>(IF($L$2=2,'Alternative Simulation'!K35,(IF($L$2=1,'Baseline Simulation'!K35,"????"))))</f>
        <v>0.096</v>
      </c>
      <c r="T94" s="517">
        <v>0.040999999999999995</v>
      </c>
      <c r="U94" s="388">
        <f>(IF($L$2=2,'Alternative Simulation'!M35,(IF($L$2=1,'Baseline Simulation'!M35,"????"))))</f>
        <v>2038</v>
      </c>
      <c r="V94" s="503">
        <f>(IF($L$2=2,'Alternative Simulation'!N35,(IF($L$2=1,'Baseline Simulation'!N35,"????"))))</f>
        <v>49900</v>
      </c>
      <c r="W94" s="589">
        <f>(IF($L$2=2,'Alternative Simulation'!O35,(IF($L$2=1,'Baseline Simulation'!O35,"????"))))</f>
        <v>0.075</v>
      </c>
      <c r="X94" s="475">
        <f>(IF($L$2=2,'Alternative Simulation'!P35,(IF($L$2=1,'Baseline Simulation'!P35,"????"))))</f>
        <v>1.5710741482965933</v>
      </c>
      <c r="Y94" s="95">
        <f t="shared" si="19"/>
        <v>0.242</v>
      </c>
      <c r="Z94" s="96">
        <f t="shared" si="20"/>
        <v>-0.009999999999999981</v>
      </c>
      <c r="AA94" s="96">
        <f t="shared" si="21"/>
        <v>0.317</v>
      </c>
      <c r="AB94" s="137">
        <f t="shared" si="22"/>
        <v>-0.13599999999999998</v>
      </c>
      <c r="AC94" s="137">
        <f t="shared" si="23"/>
        <v>0.11299999999999999</v>
      </c>
      <c r="AD94" s="96">
        <f t="shared" si="24"/>
        <v>0.146</v>
      </c>
      <c r="AE94" s="96">
        <f t="shared" si="25"/>
        <v>0.05500000000000001</v>
      </c>
      <c r="AF94" s="517">
        <f t="shared" si="26"/>
        <v>0.08399999999999999</v>
      </c>
      <c r="AG94" s="184">
        <f>IF($L$2=1,'Baseline Data'!$A34,(IF($L$2=2,'Alternative Data'!A34," ")))</f>
        <v>2038</v>
      </c>
      <c r="AH94" s="247"/>
      <c r="AI94" s="239"/>
      <c r="AJ94" s="246"/>
      <c r="AK94" s="237"/>
      <c r="AL94" s="237"/>
      <c r="AM94" s="237"/>
      <c r="AN94" s="237"/>
      <c r="AO94" s="237"/>
      <c r="AP94" s="237"/>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row>
    <row r="95" spans="2:72" s="47" customFormat="1" ht="17.25" customHeight="1" thickBot="1">
      <c r="B95" s="151">
        <f>IF($L$2=2,'Alternative Simulation'!C36,(IF($L$2=1,'Baseline Simulation'!C36,"????")))</f>
        <v>2039</v>
      </c>
      <c r="C95" s="566">
        <f>IF($L$2=2,'Alternative Data'!P35,(IF($L$2=1,'Baseline Data'!P35,"????")))</f>
        <v>30500</v>
      </c>
      <c r="D95" s="564">
        <f>IF($L$2=2,'Alternative Data'!Q35,(IF($L$2=1,'Baseline Data'!Q35,"????")))</f>
        <v>52100</v>
      </c>
      <c r="E95" s="526">
        <f>IF($L$2=2,'Alternative Data'!R35,(IF($L$2=1,'Baseline Data'!R35,"????")))</f>
        <v>1.7081967213114755</v>
      </c>
      <c r="F95" s="550">
        <f>IF($L$2=2,'Alternative Data'!B35,(IF($L$2=1,'Baseline Data'!B35,"????")))</f>
        <v>0.18100000000000002</v>
      </c>
      <c r="G95" s="439">
        <f>IF($L$2=2,'Alternative Data'!H35,(IF($L$2=1,'Baseline Data'!H35,"????")))</f>
        <v>0.079</v>
      </c>
      <c r="H95" s="439">
        <f t="shared" si="17"/>
        <v>0.243</v>
      </c>
      <c r="I95" s="550">
        <f>IF($L$2=2,SUM('Alternative Data'!C35:F35,'Alternative Data'!H35),(IF($L$2=1,SUM('Baseline Data'!C35:F35),"????")))</f>
        <v>0.322</v>
      </c>
      <c r="J95" s="696">
        <f t="shared" si="18"/>
        <v>-0.141</v>
      </c>
      <c r="K95" s="536">
        <f>IF($L$2=2,'Alternative Data'!L35,(IF($L$2=1,'Baseline Data'!L35,"????")))</f>
        <v>1.65</v>
      </c>
      <c r="L95" s="616">
        <f>(IF($L$2=2,'Alternative Simulation'!D36,(IF($L$2=1,'Baseline Simulation'!D36,"????"))))</f>
        <v>30500</v>
      </c>
      <c r="M95" s="512">
        <f>(IF($L$2=2,'Alternative Simulation'!E36,(IF($L$2=1,'Baseline Simulation'!E36,"????"))))</f>
        <v>1.7081967213114755</v>
      </c>
      <c r="N95" s="163">
        <f>(IF($L$2=2,'Alternative Simulation'!F36,(IF($L$2=1,'Baseline Simulation'!F36,"????"))))</f>
        <v>0.053605360666306334</v>
      </c>
      <c r="O95" s="163">
        <f>(IF($L$2=2,'Alternative Simulation'!G36,(IF($L$2=1,'Baseline Simulation'!G36,"????"))))</f>
        <v>0.18100000000000002</v>
      </c>
      <c r="P95" s="163">
        <f>(IF($L$2=2,'Alternative Simulation'!H36,(IF($L$2=1,'Baseline Simulation'!H36,"????"))))</f>
        <v>0.062</v>
      </c>
      <c r="Q95" s="163">
        <f>(IF($L$2=2,'Alternative Simulation'!I36,(IF($L$2=1,'Baseline Simulation'!I36,"????"))))</f>
        <v>0.052000000000000005</v>
      </c>
      <c r="R95" s="163">
        <f>(IF($L$2=2,'Alternative Simulation'!J36,(IF($L$2=1,'Baseline Simulation'!J36,"????"))))</f>
        <v>0.033</v>
      </c>
      <c r="S95" s="163">
        <f>(IF($L$2=2,'Alternative Simulation'!K36,(IF($L$2=1,'Baseline Simulation'!K36,"????"))))</f>
        <v>0.096</v>
      </c>
      <c r="T95" s="501">
        <v>0.040999999999999995</v>
      </c>
      <c r="U95" s="394">
        <f>(IF($L$2=2,'Alternative Simulation'!M36,(IF($L$2=1,'Baseline Simulation'!M36,"????"))))</f>
        <v>2039</v>
      </c>
      <c r="V95" s="585">
        <f>(IF($L$2=2,'Alternative Simulation'!N36,(IF($L$2=1,'Baseline Simulation'!N36,"????"))))</f>
        <v>52100</v>
      </c>
      <c r="W95" s="590">
        <f>(IF($L$2=2,'Alternative Simulation'!O36,(IF($L$2=1,'Baseline Simulation'!O36,"????"))))</f>
        <v>0.07899999999999999</v>
      </c>
      <c r="X95" s="475">
        <f>(IF($L$2=2,'Alternative Simulation'!P36,(IF($L$2=1,'Baseline Simulation'!P36,"????"))))</f>
        <v>1.6457332053742804</v>
      </c>
      <c r="Y95" s="392">
        <f t="shared" si="19"/>
        <v>0.24300000000000002</v>
      </c>
      <c r="Z95" s="208">
        <f t="shared" si="20"/>
        <v>-0.002999999999999975</v>
      </c>
      <c r="AA95" s="208">
        <f t="shared" si="21"/>
        <v>0.322</v>
      </c>
      <c r="AB95" s="209">
        <f t="shared" si="22"/>
        <v>-0.141</v>
      </c>
      <c r="AC95" s="209">
        <f t="shared" si="23"/>
        <v>0.114</v>
      </c>
      <c r="AD95" s="208">
        <f t="shared" si="24"/>
        <v>0.14700000000000002</v>
      </c>
      <c r="AE95" s="208">
        <f t="shared" si="25"/>
        <v>0.05500000000000001</v>
      </c>
      <c r="AF95" s="210">
        <f t="shared" si="26"/>
        <v>0.085</v>
      </c>
      <c r="AG95" s="516">
        <f>IF($L$2=1,'Baseline Data'!$A35,(IF($L$2=2,'Alternative Data'!A35," ")))</f>
        <v>2039</v>
      </c>
      <c r="AI95" s="239"/>
      <c r="AJ95" s="246"/>
      <c r="AK95" s="237"/>
      <c r="AL95" s="237"/>
      <c r="AM95" s="237"/>
      <c r="AN95" s="237"/>
      <c r="AO95" s="237"/>
      <c r="AP95" s="237"/>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row>
    <row r="96" spans="2:72" s="47" customFormat="1" ht="17.25" customHeight="1" thickBot="1">
      <c r="B96" s="152">
        <f>IF($L$2=2,'Alternative Simulation'!C37,(IF($L$2=1,'Baseline Simulation'!C37,"????")))</f>
        <v>2040</v>
      </c>
      <c r="C96" s="567">
        <f>IF($L$2=2,'Alternative Data'!P36,(IF($L$2=1,'Baseline Data'!P36,"????")))</f>
        <v>31200</v>
      </c>
      <c r="D96" s="437">
        <f>IF($L$2=2,'Alternative Data'!Q36,(IF($L$2=1,'Baseline Data'!Q36,"????")))</f>
        <v>54400</v>
      </c>
      <c r="E96" s="413">
        <f>IF($L$2=2,'Alternative Data'!R36,(IF($L$2=1,'Baseline Data'!R36,"????")))</f>
        <v>1.7435897435897436</v>
      </c>
      <c r="F96" s="535">
        <f>IF($L$2=2,'Alternative Data'!B36,(IF($L$2=1,'Baseline Data'!B36,"????")))</f>
        <v>0.18100000000000002</v>
      </c>
      <c r="G96" s="400">
        <f>IF($L$2=2,'Alternative Data'!H36,(IF($L$2=1,'Baseline Data'!H36,"????")))</f>
        <v>0.08199999999999999</v>
      </c>
      <c r="H96" s="400">
        <f t="shared" si="17"/>
        <v>0.24499999999999997</v>
      </c>
      <c r="I96" s="535">
        <f>IF($L$2=2,SUM('Alternative Data'!C36:F36,'Alternative Data'!H36),(IF($L$2=1,SUM('Baseline Data'!C36:F36),"????")))</f>
        <v>0.32699999999999996</v>
      </c>
      <c r="J96" s="697">
        <f t="shared" si="18"/>
        <v>-0.14599999999999994</v>
      </c>
      <c r="K96" s="537">
        <f>IF($L$2=2,'Alternative Data'!L36,(IF($L$2=1,'Baseline Data'!L36,"????")))</f>
        <v>1.73</v>
      </c>
      <c r="L96" s="617">
        <f>(IF($L$2=2,'Alternative Simulation'!D37,(IF($L$2=1,'Baseline Simulation'!D37,"????"))))</f>
        <v>31200</v>
      </c>
      <c r="M96" s="618">
        <f>(IF($L$2=2,'Alternative Simulation'!E37,(IF($L$2=1,'Baseline Simulation'!E37,"????"))))</f>
        <v>1.7435897435897436</v>
      </c>
      <c r="N96" s="157">
        <f>(IF($L$2=2,'Alternative Simulation'!F37,(IF($L$2=1,'Baseline Simulation'!F37,"????"))))</f>
        <v>0.05310356075279248</v>
      </c>
      <c r="O96" s="157">
        <f>(IF($L$2=2,'Alternative Simulation'!G37,(IF($L$2=1,'Baseline Simulation'!G37,"????"))))</f>
        <v>0.18100000000000002</v>
      </c>
      <c r="P96" s="157">
        <f>(IF($L$2=2,'Alternative Simulation'!H37,(IF($L$2=1,'Baseline Simulation'!H37,"????"))))</f>
        <v>0.062</v>
      </c>
      <c r="Q96" s="157">
        <f>(IF($L$2=2,'Alternative Simulation'!I37,(IF($L$2=1,'Baseline Simulation'!I37,"????"))))</f>
        <v>0.053</v>
      </c>
      <c r="R96" s="157">
        <f>(IF($L$2=2,'Alternative Simulation'!J37,(IF($L$2=1,'Baseline Simulation'!J37,"????"))))</f>
        <v>0.034</v>
      </c>
      <c r="S96" s="157">
        <f>(IF($L$2=2,'Alternative Simulation'!K37,(IF($L$2=1,'Baseline Simulation'!K37,"????"))))</f>
        <v>0.096</v>
      </c>
      <c r="T96" s="490">
        <v>0.040999999999999995</v>
      </c>
      <c r="U96" s="394">
        <f>(IF($L$2=2,'Alternative Simulation'!M37,(IF($L$2=1,'Baseline Simulation'!M37,"????"))))</f>
        <v>2040</v>
      </c>
      <c r="V96" s="585">
        <f>(IF($L$2=2,'Alternative Simulation'!N37,(IF($L$2=1,'Baseline Simulation'!N37,"????"))))</f>
        <v>54400</v>
      </c>
      <c r="W96" s="590">
        <f>(IF($L$2=2,'Alternative Simulation'!O37,(IF($L$2=1,'Baseline Simulation'!O37,"????"))))</f>
        <v>0.08199999999999999</v>
      </c>
      <c r="X96" s="475">
        <f>(IF($L$2=2,'Alternative Simulation'!P37,(IF($L$2=1,'Baseline Simulation'!P37,"????"))))</f>
        <v>1.7221525735294119</v>
      </c>
      <c r="Y96" s="592">
        <f t="shared" si="19"/>
        <v>0.245</v>
      </c>
      <c r="Z96" s="158">
        <f t="shared" si="20"/>
        <v>-0.016999999999999987</v>
      </c>
      <c r="AA96" s="158">
        <f t="shared" si="21"/>
        <v>0.32699999999999996</v>
      </c>
      <c r="AB96" s="477">
        <f t="shared" si="22"/>
        <v>-0.14599999999999994</v>
      </c>
      <c r="AC96" s="477">
        <f t="shared" si="23"/>
        <v>0.11499999999999999</v>
      </c>
      <c r="AD96" s="158">
        <f t="shared" si="24"/>
        <v>0.149</v>
      </c>
      <c r="AE96" s="158">
        <f t="shared" si="25"/>
        <v>0.05500000000000001</v>
      </c>
      <c r="AF96" s="402">
        <f t="shared" si="26"/>
        <v>0.087</v>
      </c>
      <c r="AG96" s="184">
        <f>IF($L$2=1,'Baseline Data'!$A36,(IF($L$2=2,'Alternative Data'!A36," ")))</f>
        <v>2040</v>
      </c>
      <c r="AI96" s="239"/>
      <c r="AJ96" s="246"/>
      <c r="AK96" s="237"/>
      <c r="AL96" s="237"/>
      <c r="AM96" s="237"/>
      <c r="AN96" s="237"/>
      <c r="AO96" s="237"/>
      <c r="AP96" s="237"/>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row>
    <row r="97" spans="2:72" s="47" customFormat="1" ht="17.25" customHeight="1" thickBot="1">
      <c r="B97" s="152">
        <f>IF($L$2=2,'Alternative Simulation'!C38,(IF($L$2=1,'Baseline Simulation'!C38,"????")))</f>
        <v>2041</v>
      </c>
      <c r="C97" s="567">
        <f>IF($L$2=2,'Alternative Data'!P37,(IF($L$2=1,'Baseline Data'!P37,"????")))</f>
        <v>31900</v>
      </c>
      <c r="D97" s="437">
        <f>IF($L$2=2,'Alternative Data'!Q37,(IF($L$2=1,'Baseline Data'!Q37,"????")))</f>
        <v>56800</v>
      </c>
      <c r="E97" s="413">
        <f>IF($L$2=2,'Alternative Data'!R37,(IF($L$2=1,'Baseline Data'!R37,"????")))</f>
        <v>1.780564263322884</v>
      </c>
      <c r="F97" s="535">
        <f>IF($L$2=2,'Alternative Data'!B37,(IF($L$2=1,'Baseline Data'!B37,"????")))</f>
        <v>0.18100000000000002</v>
      </c>
      <c r="G97" s="400">
        <f>IF($L$2=2,'Alternative Data'!H37,(IF($L$2=1,'Baseline Data'!H37,"????")))</f>
        <v>0.086</v>
      </c>
      <c r="H97" s="400">
        <f t="shared" si="17"/>
        <v>0.24499999999999997</v>
      </c>
      <c r="I97" s="535">
        <f>IF($L$2=2,SUM('Alternative Data'!C37:F37,'Alternative Data'!H37),(IF($L$2=1,SUM('Baseline Data'!C37:F37),"????")))</f>
        <v>0.33099999999999996</v>
      </c>
      <c r="J97" s="697">
        <f t="shared" si="18"/>
        <v>-0.14999999999999994</v>
      </c>
      <c r="K97" s="537">
        <f>IF($L$2=2,'Alternative Data'!L37,(IF($L$2=1,'Baseline Data'!L37,"????")))</f>
        <v>1.81</v>
      </c>
      <c r="L97" s="617">
        <f>(IF($L$2=2,'Alternative Simulation'!D38,(IF($L$2=1,'Baseline Simulation'!D38,"????"))))</f>
        <v>31900</v>
      </c>
      <c r="M97" s="618">
        <f>(IF($L$2=2,'Alternative Simulation'!E38,(IF($L$2=1,'Baseline Simulation'!E38,"????"))))</f>
        <v>1.780564263322884</v>
      </c>
      <c r="N97" s="157">
        <f>(IF($L$2=2,'Alternative Simulation'!F38,(IF($L$2=1,'Baseline Simulation'!F38,"????"))))</f>
        <v>0.053172231746809254</v>
      </c>
      <c r="O97" s="157">
        <f>(IF($L$2=2,'Alternative Simulation'!G38,(IF($L$2=1,'Baseline Simulation'!G38,"????"))))</f>
        <v>0.18100000000000002</v>
      </c>
      <c r="P97" s="157">
        <f>(IF($L$2=2,'Alternative Simulation'!H38,(IF($L$2=1,'Baseline Simulation'!H38,"????"))))</f>
        <v>0.062</v>
      </c>
      <c r="Q97" s="157">
        <f>(IF($L$2=2,'Alternative Simulation'!I38,(IF($L$2=1,'Baseline Simulation'!I38,"????"))))</f>
        <v>0.053</v>
      </c>
      <c r="R97" s="157">
        <f>(IF($L$2=2,'Alternative Simulation'!J38,(IF($L$2=1,'Baseline Simulation'!J38,"????"))))</f>
        <v>0.034</v>
      </c>
      <c r="S97" s="157">
        <f>(IF($L$2=2,'Alternative Simulation'!K38,(IF($L$2=1,'Baseline Simulation'!K38,"????"))))</f>
        <v>0.096</v>
      </c>
      <c r="T97" s="490">
        <v>0.040999999999999995</v>
      </c>
      <c r="U97" s="394">
        <f>(IF($L$2=2,'Alternative Simulation'!M38,(IF($L$2=1,'Baseline Simulation'!M38,"????"))))</f>
        <v>2041</v>
      </c>
      <c r="V97" s="585">
        <f>(IF($L$2=2,'Alternative Simulation'!N38,(IF($L$2=1,'Baseline Simulation'!N38,"????"))))</f>
        <v>56800</v>
      </c>
      <c r="W97" s="590">
        <f>(IF($L$2=2,'Alternative Simulation'!O38,(IF($L$2=1,'Baseline Simulation'!O38,"????"))))</f>
        <v>0.086</v>
      </c>
      <c r="X97" s="475">
        <f>(IF($L$2=2,'Alternative Simulation'!P38,(IF($L$2=1,'Baseline Simulation'!P38,"????"))))</f>
        <v>1.7993855633802818</v>
      </c>
      <c r="Y97" s="592">
        <f t="shared" si="19"/>
        <v>0.245</v>
      </c>
      <c r="Z97" s="158">
        <f t="shared" si="20"/>
        <v>-0.01899999999999999</v>
      </c>
      <c r="AA97" s="158">
        <f t="shared" si="21"/>
        <v>0.33099999999999996</v>
      </c>
      <c r="AB97" s="477">
        <f t="shared" si="22"/>
        <v>-0.14999999999999994</v>
      </c>
      <c r="AC97" s="477">
        <f t="shared" si="23"/>
        <v>0.11499999999999999</v>
      </c>
      <c r="AD97" s="158">
        <f t="shared" si="24"/>
        <v>0.149</v>
      </c>
      <c r="AE97" s="158">
        <f t="shared" si="25"/>
        <v>0.05500000000000001</v>
      </c>
      <c r="AF97" s="402">
        <f t="shared" si="26"/>
        <v>0.087</v>
      </c>
      <c r="AG97" s="183">
        <f>IF($L$2=1,'Baseline Data'!$A37,(IF($L$2=2,'Alternative Data'!A37," ")))</f>
        <v>2041</v>
      </c>
      <c r="AI97" s="239"/>
      <c r="AJ97" s="246"/>
      <c r="AK97" s="237"/>
      <c r="AL97" s="237"/>
      <c r="AM97" s="237"/>
      <c r="AN97" s="237"/>
      <c r="AO97" s="237"/>
      <c r="AP97" s="237"/>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row>
    <row r="98" spans="2:72" s="47" customFormat="1" ht="17.25" customHeight="1" thickBot="1">
      <c r="B98" s="152">
        <f>IF($L$2=2,'Alternative Simulation'!C39,(IF($L$2=1,'Baseline Simulation'!C39,"????")))</f>
        <v>2042</v>
      </c>
      <c r="C98" s="567">
        <f>IF($L$2=2,'Alternative Data'!P38,(IF($L$2=1,'Baseline Data'!P38,"????")))</f>
        <v>32600</v>
      </c>
      <c r="D98" s="437">
        <f>IF($L$2=2,'Alternative Data'!Q38,(IF($L$2=1,'Baseline Data'!Q38,"????")))</f>
        <v>59400</v>
      </c>
      <c r="E98" s="413">
        <f>IF($L$2=2,'Alternative Data'!R38,(IF($L$2=1,'Baseline Data'!R38,"????")))</f>
        <v>1.822085889570552</v>
      </c>
      <c r="F98" s="535">
        <f>IF($L$2=2,'Alternative Data'!B38,(IF($L$2=1,'Baseline Data'!B38,"????")))</f>
        <v>0.18100000000000002</v>
      </c>
      <c r="G98" s="400">
        <f>IF($L$2=2,'Alternative Data'!H38,(IF($L$2=1,'Baseline Data'!H38,"????")))</f>
        <v>0.09</v>
      </c>
      <c r="H98" s="400">
        <f t="shared" si="17"/>
        <v>0.24600000000000002</v>
      </c>
      <c r="I98" s="535">
        <f>IF($L$2=2,SUM('Alternative Data'!C38:F38,'Alternative Data'!H38),(IF($L$2=1,SUM('Baseline Data'!C38:F38),"????")))</f>
        <v>0.336</v>
      </c>
      <c r="J98" s="697">
        <f t="shared" si="18"/>
        <v>-0.155</v>
      </c>
      <c r="K98" s="537">
        <f>IF($L$2=2,'Alternative Data'!L38,(IF($L$2=1,'Baseline Data'!L38,"????")))</f>
        <v>1.88</v>
      </c>
      <c r="L98" s="617">
        <f>(IF($L$2=2,'Alternative Simulation'!D39,(IF($L$2=1,'Baseline Simulation'!D39,"????"))))</f>
        <v>32600</v>
      </c>
      <c r="M98" s="618">
        <f>(IF($L$2=2,'Alternative Simulation'!E39,(IF($L$2=1,'Baseline Simulation'!E39,"????"))))</f>
        <v>1.822085889570552</v>
      </c>
      <c r="N98" s="157">
        <f>(IF($L$2=2,'Alternative Simulation'!F39,(IF($L$2=1,'Baseline Simulation'!F39,"????"))))</f>
        <v>0.05331360085206024</v>
      </c>
      <c r="O98" s="157">
        <f>(IF($L$2=2,'Alternative Simulation'!G39,(IF($L$2=1,'Baseline Simulation'!G39,"????"))))</f>
        <v>0.18100000000000002</v>
      </c>
      <c r="P98" s="157">
        <f>(IF($L$2=2,'Alternative Simulation'!H39,(IF($L$2=1,'Baseline Simulation'!H39,"????"))))</f>
        <v>0.062</v>
      </c>
      <c r="Q98" s="157">
        <f>(IF($L$2=2,'Alternative Simulation'!I39,(IF($L$2=1,'Baseline Simulation'!I39,"????"))))</f>
        <v>0.054000000000000006</v>
      </c>
      <c r="R98" s="157">
        <f>(IF($L$2=2,'Alternative Simulation'!J39,(IF($L$2=1,'Baseline Simulation'!J39,"????"))))</f>
        <v>0.034</v>
      </c>
      <c r="S98" s="157">
        <f>(IF($L$2=2,'Alternative Simulation'!K39,(IF($L$2=1,'Baseline Simulation'!K39,"????"))))</f>
        <v>0.096</v>
      </c>
      <c r="T98" s="490">
        <v>0.040999999999999995</v>
      </c>
      <c r="U98" s="394">
        <f>(IF($L$2=2,'Alternative Simulation'!M39,(IF($L$2=1,'Baseline Simulation'!M39,"????"))))</f>
        <v>2042</v>
      </c>
      <c r="V98" s="585">
        <f>(IF($L$2=2,'Alternative Simulation'!N39,(IF($L$2=1,'Baseline Simulation'!N39,"????"))))</f>
        <v>59400</v>
      </c>
      <c r="W98" s="590">
        <f>(IF($L$2=2,'Alternative Simulation'!O39,(IF($L$2=1,'Baseline Simulation'!O39,"????"))))</f>
        <v>0.09</v>
      </c>
      <c r="X98" s="475">
        <f>(IF($L$2=2,'Alternative Simulation'!P39,(IF($L$2=1,'Baseline Simulation'!P39,"????"))))</f>
        <v>1.8756245791245791</v>
      </c>
      <c r="Y98" s="592">
        <f t="shared" si="19"/>
        <v>0.24600000000000002</v>
      </c>
      <c r="Z98" s="158">
        <f t="shared" si="20"/>
        <v>-0.023999999999999994</v>
      </c>
      <c r="AA98" s="158">
        <f t="shared" si="21"/>
        <v>0.336</v>
      </c>
      <c r="AB98" s="477">
        <f t="shared" si="22"/>
        <v>-0.155</v>
      </c>
      <c r="AC98" s="477">
        <f t="shared" si="23"/>
        <v>0.116</v>
      </c>
      <c r="AD98" s="158">
        <f t="shared" si="24"/>
        <v>0.15000000000000002</v>
      </c>
      <c r="AE98" s="158">
        <f t="shared" si="25"/>
        <v>0.05500000000000001</v>
      </c>
      <c r="AF98" s="402">
        <f t="shared" si="26"/>
        <v>0.08800000000000001</v>
      </c>
      <c r="AG98" s="183">
        <f>IF($L$2=1,'Baseline Data'!$A38,(IF($L$2=2,'Alternative Data'!A38," ")))</f>
        <v>2042</v>
      </c>
      <c r="AI98" s="239"/>
      <c r="AJ98" s="246"/>
      <c r="AK98" s="237"/>
      <c r="AL98" s="237"/>
      <c r="AM98" s="237"/>
      <c r="AN98" s="237"/>
      <c r="AO98" s="237"/>
      <c r="AP98" s="237"/>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row>
    <row r="99" spans="2:72" s="47" customFormat="1" ht="17.25" customHeight="1" thickBot="1">
      <c r="B99" s="152">
        <f>IF($L$2=2,'Alternative Simulation'!C40,(IF($L$2=1,'Baseline Simulation'!C40,"????")))</f>
        <v>2043</v>
      </c>
      <c r="C99" s="567">
        <f>IF($L$2=2,'Alternative Data'!P39,(IF($L$2=1,'Baseline Data'!P39,"????")))</f>
        <v>33300</v>
      </c>
      <c r="D99" s="437">
        <f>IF($L$2=2,'Alternative Data'!Q39,(IF($L$2=1,'Baseline Data'!Q39,"????")))</f>
        <v>62000</v>
      </c>
      <c r="E99" s="413">
        <f>IF($L$2=2,'Alternative Data'!R39,(IF($L$2=1,'Baseline Data'!R39,"????")))</f>
        <v>1.8618618618618619</v>
      </c>
      <c r="F99" s="535">
        <f>IF($L$2=2,'Alternative Data'!B39,(IF($L$2=1,'Baseline Data'!B39,"????")))</f>
        <v>0.18100000000000002</v>
      </c>
      <c r="G99" s="400">
        <f>IF($L$2=2,'Alternative Data'!H39,(IF($L$2=1,'Baseline Data'!H39,"????")))</f>
        <v>0.094</v>
      </c>
      <c r="H99" s="400">
        <f t="shared" si="17"/>
        <v>0.24799999999999997</v>
      </c>
      <c r="I99" s="535">
        <f>IF($L$2=2,SUM('Alternative Data'!C39:F39,'Alternative Data'!H39),(IF($L$2=1,SUM('Baseline Data'!C39:F39),"????")))</f>
        <v>0.34199999999999997</v>
      </c>
      <c r="J99" s="697">
        <f t="shared" si="18"/>
        <v>-0.16099999999999995</v>
      </c>
      <c r="K99" s="537">
        <f>IF($L$2=2,'Alternative Data'!L39,(IF($L$2=1,'Baseline Data'!L39,"????")))</f>
        <v>1.96</v>
      </c>
      <c r="L99" s="617">
        <f>(IF($L$2=2,'Alternative Simulation'!D40,(IF($L$2=1,'Baseline Simulation'!D40,"????"))))</f>
        <v>33300</v>
      </c>
      <c r="M99" s="618">
        <f>(IF($L$2=2,'Alternative Simulation'!E40,(IF($L$2=1,'Baseline Simulation'!E40,"????"))))</f>
        <v>1.8618618618618619</v>
      </c>
      <c r="N99" s="157">
        <f>(IF($L$2=2,'Alternative Simulation'!F40,(IF($L$2=1,'Baseline Simulation'!F40,"????"))))</f>
        <v>0.05330401673387594</v>
      </c>
      <c r="O99" s="157">
        <f>(IF($L$2=2,'Alternative Simulation'!G40,(IF($L$2=1,'Baseline Simulation'!G40,"????"))))</f>
        <v>0.18100000000000002</v>
      </c>
      <c r="P99" s="157">
        <f>(IF($L$2=2,'Alternative Simulation'!H40,(IF($L$2=1,'Baseline Simulation'!H40,"????"))))</f>
        <v>0.062</v>
      </c>
      <c r="Q99" s="157">
        <f>(IF($L$2=2,'Alternative Simulation'!I40,(IF($L$2=1,'Baseline Simulation'!I40,"????"))))</f>
        <v>0.055</v>
      </c>
      <c r="R99" s="157">
        <f>(IF($L$2=2,'Alternative Simulation'!J40,(IF($L$2=1,'Baseline Simulation'!J40,"????"))))</f>
        <v>0.035</v>
      </c>
      <c r="S99" s="157">
        <f>(IF($L$2=2,'Alternative Simulation'!K40,(IF($L$2=1,'Baseline Simulation'!K40,"????"))))</f>
        <v>0.096</v>
      </c>
      <c r="T99" s="490">
        <v>0.040999999999999995</v>
      </c>
      <c r="U99" s="394">
        <f>(IF($L$2=2,'Alternative Simulation'!M40,(IF($L$2=1,'Baseline Simulation'!M40,"????"))))</f>
        <v>2043</v>
      </c>
      <c r="V99" s="585">
        <f>(IF($L$2=2,'Alternative Simulation'!N40,(IF($L$2=1,'Baseline Simulation'!N40,"????"))))</f>
        <v>62000</v>
      </c>
      <c r="W99" s="590">
        <f>(IF($L$2=2,'Alternative Simulation'!O40,(IF($L$2=1,'Baseline Simulation'!O40,"????"))))</f>
        <v>0.094</v>
      </c>
      <c r="X99" s="475">
        <f>(IF($L$2=2,'Alternative Simulation'!P40,(IF($L$2=1,'Baseline Simulation'!P40,"????"))))</f>
        <v>1.9579693548387098</v>
      </c>
      <c r="Y99" s="592">
        <f t="shared" si="19"/>
        <v>0.248</v>
      </c>
      <c r="Z99" s="158">
        <f t="shared" si="20"/>
        <v>-0.02799999999999997</v>
      </c>
      <c r="AA99" s="158">
        <f t="shared" si="21"/>
        <v>0.34199999999999997</v>
      </c>
      <c r="AB99" s="477">
        <f t="shared" si="22"/>
        <v>-0.16099999999999995</v>
      </c>
      <c r="AC99" s="477">
        <f t="shared" si="23"/>
        <v>0.11699999999999999</v>
      </c>
      <c r="AD99" s="158">
        <f t="shared" si="24"/>
        <v>0.152</v>
      </c>
      <c r="AE99" s="158">
        <f t="shared" si="25"/>
        <v>0.05500000000000001</v>
      </c>
      <c r="AF99" s="402">
        <f t="shared" si="26"/>
        <v>0.09</v>
      </c>
      <c r="AG99" s="183">
        <f>IF($L$2=1,'Baseline Data'!$A39,(IF($L$2=2,'Alternative Data'!A39," ")))</f>
        <v>2043</v>
      </c>
      <c r="AI99" s="239"/>
      <c r="AJ99" s="246"/>
      <c r="AK99" s="237"/>
      <c r="AL99" s="237"/>
      <c r="AM99" s="237"/>
      <c r="AN99" s="237"/>
      <c r="AO99" s="237"/>
      <c r="AP99" s="237"/>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row>
    <row r="100" spans="2:72" s="47" customFormat="1" ht="17.25" customHeight="1" thickBot="1">
      <c r="B100" s="152">
        <f>IF($L$2=2,'Alternative Simulation'!C41,(IF($L$2=1,'Baseline Simulation'!C41,"????")))</f>
        <v>2044</v>
      </c>
      <c r="C100" s="567">
        <f>IF($L$2=2,'Alternative Data'!P40,(IF($L$2=1,'Baseline Data'!P40,"????")))</f>
        <v>34000</v>
      </c>
      <c r="D100" s="437">
        <f>IF($L$2=2,'Alternative Data'!Q40,(IF($L$2=1,'Baseline Data'!Q40,"????")))</f>
        <v>64800</v>
      </c>
      <c r="E100" s="413">
        <f>IF($L$2=2,'Alternative Data'!R40,(IF($L$2=1,'Baseline Data'!R40,"????")))</f>
        <v>1.9058823529411764</v>
      </c>
      <c r="F100" s="535">
        <f>IF($L$2=2,'Alternative Data'!B40,(IF($L$2=1,'Baseline Data'!B40,"????")))</f>
        <v>0.18100000000000002</v>
      </c>
      <c r="G100" s="400">
        <f>IF($L$2=2,'Alternative Data'!H40,(IF($L$2=1,'Baseline Data'!H40,"????")))</f>
        <v>0.098</v>
      </c>
      <c r="H100" s="400">
        <f t="shared" si="17"/>
        <v>0.24799999999999997</v>
      </c>
      <c r="I100" s="535">
        <f>IF($L$2=2,SUM('Alternative Data'!C40:F40,'Alternative Data'!H40),(IF($L$2=1,SUM('Baseline Data'!C40:F40),"????")))</f>
        <v>0.346</v>
      </c>
      <c r="J100" s="697">
        <f t="shared" si="18"/>
        <v>-0.16499999999999995</v>
      </c>
      <c r="K100" s="537">
        <f>IF($L$2=2,'Alternative Data'!L40,(IF($L$2=1,'Baseline Data'!L40,"????")))</f>
        <v>2.04</v>
      </c>
      <c r="L100" s="617">
        <f>(IF($L$2=2,'Alternative Simulation'!D41,(IF($L$2=1,'Baseline Simulation'!D41,"????"))))</f>
        <v>34000</v>
      </c>
      <c r="M100" s="618">
        <f>(IF($L$2=2,'Alternative Simulation'!E41,(IF($L$2=1,'Baseline Simulation'!E41,"????"))))</f>
        <v>1.9058823529411764</v>
      </c>
      <c r="N100" s="157">
        <f>(IF($L$2=2,'Alternative Simulation'!F41,(IF($L$2=1,'Baseline Simulation'!F41,"????"))))</f>
        <v>0.05326475613407782</v>
      </c>
      <c r="O100" s="157">
        <f>(IF($L$2=2,'Alternative Simulation'!G41,(IF($L$2=1,'Baseline Simulation'!G41,"????"))))</f>
        <v>0.18100000000000002</v>
      </c>
      <c r="P100" s="157">
        <f>(IF($L$2=2,'Alternative Simulation'!H41,(IF($L$2=1,'Baseline Simulation'!H41,"????"))))</f>
        <v>0.061</v>
      </c>
      <c r="Q100" s="157">
        <f>(IF($L$2=2,'Alternative Simulation'!I41,(IF($L$2=1,'Baseline Simulation'!I41,"????"))))</f>
        <v>0.055999999999999994</v>
      </c>
      <c r="R100" s="157">
        <f>(IF($L$2=2,'Alternative Simulation'!J41,(IF($L$2=1,'Baseline Simulation'!J41,"????"))))</f>
        <v>0.035</v>
      </c>
      <c r="S100" s="157">
        <f>(IF($L$2=2,'Alternative Simulation'!K41,(IF($L$2=1,'Baseline Simulation'!K41,"????"))))</f>
        <v>0.096</v>
      </c>
      <c r="T100" s="490">
        <v>0.040999999999999995</v>
      </c>
      <c r="U100" s="394">
        <f>(IF($L$2=2,'Alternative Simulation'!M41,(IF($L$2=1,'Baseline Simulation'!M41,"????"))))</f>
        <v>2044</v>
      </c>
      <c r="V100" s="585">
        <f>(IF($L$2=2,'Alternative Simulation'!N41,(IF($L$2=1,'Baseline Simulation'!N41,"????"))))</f>
        <v>64799.99999999999</v>
      </c>
      <c r="W100" s="590">
        <f>(IF($L$2=2,'Alternative Simulation'!O41,(IF($L$2=1,'Baseline Simulation'!O41,"????"))))</f>
        <v>0.09800000000000002</v>
      </c>
      <c r="X100" s="475">
        <f>(IF($L$2=2,'Alternative Simulation'!P41,(IF($L$2=1,'Baseline Simulation'!P41,"????"))))</f>
        <v>2.038365740740741</v>
      </c>
      <c r="Y100" s="592">
        <f t="shared" si="19"/>
        <v>0.248</v>
      </c>
      <c r="Z100" s="158">
        <f t="shared" si="20"/>
        <v>-0.011999999999999983</v>
      </c>
      <c r="AA100" s="158">
        <f t="shared" si="21"/>
        <v>0.34600000000000003</v>
      </c>
      <c r="AB100" s="477">
        <f t="shared" si="22"/>
        <v>-0.165</v>
      </c>
      <c r="AC100" s="477">
        <f t="shared" si="23"/>
        <v>0.11699999999999999</v>
      </c>
      <c r="AD100" s="158">
        <f t="shared" si="24"/>
        <v>0.152</v>
      </c>
      <c r="AE100" s="158">
        <f t="shared" si="25"/>
        <v>0.05500000000000001</v>
      </c>
      <c r="AF100" s="402">
        <f t="shared" si="26"/>
        <v>0.091</v>
      </c>
      <c r="AG100" s="183">
        <f>IF($L$2=1,'Baseline Data'!$A40,(IF($L$2=2,'Alternative Data'!A40," ")))</f>
        <v>2044</v>
      </c>
      <c r="AI100" s="239"/>
      <c r="AJ100" s="246"/>
      <c r="AK100" s="237"/>
      <c r="AL100" s="237"/>
      <c r="AM100" s="237"/>
      <c r="AN100" s="237"/>
      <c r="AO100" s="237"/>
      <c r="AP100" s="237"/>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row>
    <row r="101" spans="2:72" s="47" customFormat="1" ht="17.25" customHeight="1" thickBot="1">
      <c r="B101" s="152">
        <f>IF($L$2=2,'Alternative Simulation'!C42,(IF($L$2=1,'Baseline Simulation'!C42,"????")))</f>
        <v>2045</v>
      </c>
      <c r="C101" s="567">
        <f>IF($L$2=2,'Alternative Data'!P41,(IF($L$2=1,'Baseline Data'!P41,"????")))</f>
        <v>34800</v>
      </c>
      <c r="D101" s="437">
        <f>IF($L$2=2,'Alternative Data'!Q41,(IF($L$2=1,'Baseline Data'!Q41,"????")))</f>
        <v>67700</v>
      </c>
      <c r="E101" s="413">
        <f>IF($L$2=2,'Alternative Data'!R41,(IF($L$2=1,'Baseline Data'!R41,"????")))</f>
        <v>1.9454022988505748</v>
      </c>
      <c r="F101" s="535">
        <f>IF($L$2=2,'Alternative Data'!B41,(IF($L$2=1,'Baseline Data'!B41,"????")))</f>
        <v>0.18100000000000002</v>
      </c>
      <c r="G101" s="400">
        <f>IF($L$2=2,'Alternative Data'!H41,(IF($L$2=1,'Baseline Data'!H41,"????")))</f>
        <v>0.102</v>
      </c>
      <c r="H101" s="400">
        <f t="shared" si="17"/>
        <v>0.25</v>
      </c>
      <c r="I101" s="535">
        <f>IF($L$2=2,SUM('Alternative Data'!C41:F41,'Alternative Data'!H41),(IF($L$2=1,SUM('Baseline Data'!C41:F41),"????")))</f>
        <v>0.352</v>
      </c>
      <c r="J101" s="697">
        <f t="shared" si="18"/>
        <v>-0.17099999999999996</v>
      </c>
      <c r="K101" s="537">
        <f>IF($L$2=2,'Alternative Data'!L41,(IF($L$2=1,'Baseline Data'!L41,"????")))</f>
        <v>2.13</v>
      </c>
      <c r="L101" s="617">
        <f>(IF($L$2=2,'Alternative Simulation'!D42,(IF($L$2=1,'Baseline Simulation'!D42,"????"))))</f>
        <v>34800</v>
      </c>
      <c r="M101" s="618">
        <f>(IF($L$2=2,'Alternative Simulation'!E42,(IF($L$2=1,'Baseline Simulation'!E42,"????"))))</f>
        <v>1.9454022988505748</v>
      </c>
      <c r="N101" s="157">
        <f>(IF($L$2=2,'Alternative Simulation'!F42,(IF($L$2=1,'Baseline Simulation'!F42,"????"))))</f>
        <v>0.05322062466835374</v>
      </c>
      <c r="O101" s="157">
        <f>(IF($L$2=2,'Alternative Simulation'!G42,(IF($L$2=1,'Baseline Simulation'!G42,"????"))))</f>
        <v>0.18100000000000002</v>
      </c>
      <c r="P101" s="157">
        <f>(IF($L$2=2,'Alternative Simulation'!H42,(IF($L$2=1,'Baseline Simulation'!H42,"????"))))</f>
        <v>0.061</v>
      </c>
      <c r="Q101" s="157">
        <f>(IF($L$2=2,'Alternative Simulation'!I42,(IF($L$2=1,'Baseline Simulation'!I42,"????"))))</f>
        <v>0.057</v>
      </c>
      <c r="R101" s="157">
        <f>(IF($L$2=2,'Alternative Simulation'!J42,(IF($L$2=1,'Baseline Simulation'!J42,"????"))))</f>
        <v>0.036000000000000004</v>
      </c>
      <c r="S101" s="157">
        <f>(IF($L$2=2,'Alternative Simulation'!K42,(IF($L$2=1,'Baseline Simulation'!K42,"????"))))</f>
        <v>0.096</v>
      </c>
      <c r="T101" s="490">
        <v>0.040999999999999995</v>
      </c>
      <c r="U101" s="394">
        <f>(IF($L$2=2,'Alternative Simulation'!M42,(IF($L$2=1,'Baseline Simulation'!M42,"????"))))</f>
        <v>2045</v>
      </c>
      <c r="V101" s="585">
        <f>(IF($L$2=2,'Alternative Simulation'!N42,(IF($L$2=1,'Baseline Simulation'!N42,"????"))))</f>
        <v>67700</v>
      </c>
      <c r="W101" s="590">
        <f>(IF($L$2=2,'Alternative Simulation'!O42,(IF($L$2=1,'Baseline Simulation'!O42,"????"))))</f>
        <v>0.102</v>
      </c>
      <c r="X101" s="475">
        <f>(IF($L$2=2,'Alternative Simulation'!P42,(IF($L$2=1,'Baseline Simulation'!P42,"????"))))</f>
        <v>2.122050221565731</v>
      </c>
      <c r="Y101" s="592">
        <f t="shared" si="19"/>
        <v>0.25</v>
      </c>
      <c r="Z101" s="158">
        <f t="shared" si="20"/>
        <v>-0.015999999999999986</v>
      </c>
      <c r="AA101" s="158">
        <f t="shared" si="21"/>
        <v>0.352</v>
      </c>
      <c r="AB101" s="477">
        <f t="shared" si="22"/>
        <v>-0.17099999999999996</v>
      </c>
      <c r="AC101" s="477">
        <f t="shared" si="23"/>
        <v>0.118</v>
      </c>
      <c r="AD101" s="158">
        <f t="shared" si="24"/>
        <v>0.154</v>
      </c>
      <c r="AE101" s="158">
        <f t="shared" si="25"/>
        <v>0.05500000000000001</v>
      </c>
      <c r="AF101" s="402">
        <f t="shared" si="26"/>
        <v>0.093</v>
      </c>
      <c r="AG101" s="183">
        <f>IF($L$2=1,'Baseline Data'!$A41,(IF($L$2=2,'Alternative Data'!A41," ")))</f>
        <v>2045</v>
      </c>
      <c r="AI101" s="239"/>
      <c r="AJ101" s="246"/>
      <c r="AK101" s="237"/>
      <c r="AL101" s="237"/>
      <c r="AM101" s="237"/>
      <c r="AN101" s="237"/>
      <c r="AO101" s="237"/>
      <c r="AP101" s="237"/>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row>
    <row r="102" spans="2:72" s="47" customFormat="1" ht="17.25" customHeight="1" thickBot="1">
      <c r="B102" s="152">
        <f>IF($L$2=2,'Alternative Simulation'!C43,(IF($L$2=1,'Baseline Simulation'!C43,"????")))</f>
        <v>2046</v>
      </c>
      <c r="C102" s="567">
        <f>IF($L$2=2,'Alternative Data'!P42,(IF($L$2=1,'Baseline Data'!P42,"????")))</f>
        <v>35600</v>
      </c>
      <c r="D102" s="437">
        <f>IF($L$2=2,'Alternative Data'!Q42,(IF($L$2=1,'Baseline Data'!Q42,"????")))</f>
        <v>70800</v>
      </c>
      <c r="E102" s="413">
        <f>IF($L$2=2,'Alternative Data'!R42,(IF($L$2=1,'Baseline Data'!R42,"????")))</f>
        <v>1.9887640449438202</v>
      </c>
      <c r="F102" s="535">
        <f>IF($L$2=2,'Alternative Data'!B42,(IF($L$2=1,'Baseline Data'!B42,"????")))</f>
        <v>0.18100000000000002</v>
      </c>
      <c r="G102" s="400">
        <f>IF($L$2=2,'Alternative Data'!H42,(IF($L$2=1,'Baseline Data'!H42,"????")))</f>
        <v>0.106</v>
      </c>
      <c r="H102" s="400">
        <f t="shared" si="17"/>
        <v>0.251</v>
      </c>
      <c r="I102" s="535">
        <f>IF($L$2=2,SUM('Alternative Data'!C42:F42,'Alternative Data'!H42),(IF($L$2=1,SUM('Baseline Data'!C42:F42),"????")))</f>
        <v>0.357</v>
      </c>
      <c r="J102" s="697">
        <f t="shared" si="18"/>
        <v>-0.17599999999999996</v>
      </c>
      <c r="K102" s="537">
        <f>IF($L$2=2,'Alternative Data'!L42,(IF($L$2=1,'Baseline Data'!L42,"????")))</f>
        <v>2.21</v>
      </c>
      <c r="L102" s="617">
        <f>(IF($L$2=2,'Alternative Simulation'!D43,(IF($L$2=1,'Baseline Simulation'!D43,"????"))))</f>
        <v>35600</v>
      </c>
      <c r="M102" s="618">
        <f>(IF($L$2=2,'Alternative Simulation'!E43,(IF($L$2=1,'Baseline Simulation'!E43,"????"))))</f>
        <v>1.9887640449438202</v>
      </c>
      <c r="N102" s="157">
        <f>(IF($L$2=2,'Alternative Simulation'!F43,(IF($L$2=1,'Baseline Simulation'!F43,"????"))))</f>
        <v>0.053155863804035565</v>
      </c>
      <c r="O102" s="157">
        <f>(IF($L$2=2,'Alternative Simulation'!G43,(IF($L$2=1,'Baseline Simulation'!G43,"????"))))</f>
        <v>0.18100000000000002</v>
      </c>
      <c r="P102" s="157">
        <f>(IF($L$2=2,'Alternative Simulation'!H43,(IF($L$2=1,'Baseline Simulation'!H43,"????"))))</f>
        <v>0.061</v>
      </c>
      <c r="Q102" s="157">
        <f>(IF($L$2=2,'Alternative Simulation'!I43,(IF($L$2=1,'Baseline Simulation'!I43,"????"))))</f>
        <v>0.057999999999999996</v>
      </c>
      <c r="R102" s="157">
        <f>(IF($L$2=2,'Alternative Simulation'!J43,(IF($L$2=1,'Baseline Simulation'!J43,"????"))))</f>
        <v>0.036000000000000004</v>
      </c>
      <c r="S102" s="157">
        <f>(IF($L$2=2,'Alternative Simulation'!K43,(IF($L$2=1,'Baseline Simulation'!K43,"????"))))</f>
        <v>0.096</v>
      </c>
      <c r="T102" s="490">
        <v>0.040999999999999995</v>
      </c>
      <c r="U102" s="394">
        <f>(IF($L$2=2,'Alternative Simulation'!M43,(IF($L$2=1,'Baseline Simulation'!M43,"????"))))</f>
        <v>2046</v>
      </c>
      <c r="V102" s="585">
        <f>(IF($L$2=2,'Alternative Simulation'!N43,(IF($L$2=1,'Baseline Simulation'!N43,"????"))))</f>
        <v>70800</v>
      </c>
      <c r="W102" s="590">
        <f>(IF($L$2=2,'Alternative Simulation'!O43,(IF($L$2=1,'Baseline Simulation'!O43,"????"))))</f>
        <v>0.106</v>
      </c>
      <c r="X102" s="475">
        <f>(IF($L$2=2,'Alternative Simulation'!P43,(IF($L$2=1,'Baseline Simulation'!P43,"????"))))</f>
        <v>2.2051355932203385</v>
      </c>
      <c r="Y102" s="592">
        <f t="shared" si="19"/>
        <v>0.251</v>
      </c>
      <c r="Z102" s="158">
        <f t="shared" si="20"/>
        <v>-0.012999999999999984</v>
      </c>
      <c r="AA102" s="158">
        <f t="shared" si="21"/>
        <v>0.357</v>
      </c>
      <c r="AB102" s="477">
        <f t="shared" si="22"/>
        <v>-0.17599999999999996</v>
      </c>
      <c r="AC102" s="477">
        <f t="shared" si="23"/>
        <v>0.119</v>
      </c>
      <c r="AD102" s="158">
        <f t="shared" si="24"/>
        <v>0.155</v>
      </c>
      <c r="AE102" s="158">
        <f t="shared" si="25"/>
        <v>0.05500000000000001</v>
      </c>
      <c r="AF102" s="402">
        <f t="shared" si="26"/>
        <v>0.094</v>
      </c>
      <c r="AG102" s="183">
        <f>IF($L$2=1,'Baseline Data'!$A42,(IF($L$2=2,'Alternative Data'!A42," ")))</f>
        <v>2046</v>
      </c>
      <c r="AI102" s="239"/>
      <c r="AJ102" s="246"/>
      <c r="AK102" s="237"/>
      <c r="AL102" s="237"/>
      <c r="AM102" s="237"/>
      <c r="AN102" s="237"/>
      <c r="AO102" s="237"/>
      <c r="AP102" s="237"/>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row>
    <row r="103" spans="2:72" s="47" customFormat="1" ht="17.25" customHeight="1" thickBot="1">
      <c r="B103" s="152">
        <f>IF($L$2=2,'Alternative Simulation'!C44,(IF($L$2=1,'Baseline Simulation'!C44,"????")))</f>
        <v>2047</v>
      </c>
      <c r="C103" s="567">
        <f>IF($L$2=2,'Alternative Data'!P43,(IF($L$2=1,'Baseline Data'!P43,"????")))</f>
        <v>36300</v>
      </c>
      <c r="D103" s="437">
        <f>IF($L$2=2,'Alternative Data'!Q43,(IF($L$2=1,'Baseline Data'!Q43,"????")))</f>
        <v>73900</v>
      </c>
      <c r="E103" s="413">
        <f>IF($L$2=2,'Alternative Data'!R43,(IF($L$2=1,'Baseline Data'!R43,"????")))</f>
        <v>2.0358126721763083</v>
      </c>
      <c r="F103" s="535">
        <f>IF($L$2=2,'Alternative Data'!B43,(IF($L$2=1,'Baseline Data'!B43,"????")))</f>
        <v>0.18100000000000002</v>
      </c>
      <c r="G103" s="400">
        <f>IF($L$2=2,'Alternative Data'!H43,(IF($L$2=1,'Baseline Data'!H43,"????")))</f>
        <v>0.11</v>
      </c>
      <c r="H103" s="400">
        <f t="shared" si="17"/>
        <v>0.252</v>
      </c>
      <c r="I103" s="535">
        <f>IF($L$2=2,SUM('Alternative Data'!C43:F43,'Alternative Data'!H43),(IF($L$2=1,SUM('Baseline Data'!C43:F43),"????")))</f>
        <v>0.362</v>
      </c>
      <c r="J103" s="697">
        <f t="shared" si="18"/>
        <v>-0.18099999999999997</v>
      </c>
      <c r="K103" s="537">
        <f>IF($L$2=2,'Alternative Data'!L43,(IF($L$2=1,'Baseline Data'!L43,"????")))</f>
        <v>2.3</v>
      </c>
      <c r="L103" s="617">
        <f>(IF($L$2=2,'Alternative Simulation'!D44,(IF($L$2=1,'Baseline Simulation'!D44,"????"))))</f>
        <v>36300</v>
      </c>
      <c r="M103" s="618">
        <f>(IF($L$2=2,'Alternative Simulation'!E44,(IF($L$2=1,'Baseline Simulation'!E44,"????"))))</f>
        <v>2.0358126721763083</v>
      </c>
      <c r="N103" s="157">
        <f>(IF($L$2=2,'Alternative Simulation'!F44,(IF($L$2=1,'Baseline Simulation'!F44,"????"))))</f>
        <v>0.05295760297302642</v>
      </c>
      <c r="O103" s="157">
        <f>(IF($L$2=2,'Alternative Simulation'!G44,(IF($L$2=1,'Baseline Simulation'!G44,"????"))))</f>
        <v>0.18100000000000002</v>
      </c>
      <c r="P103" s="157">
        <f>(IF($L$2=2,'Alternative Simulation'!H44,(IF($L$2=1,'Baseline Simulation'!H44,"????"))))</f>
        <v>0.061</v>
      </c>
      <c r="Q103" s="157">
        <f>(IF($L$2=2,'Alternative Simulation'!I44,(IF($L$2=1,'Baseline Simulation'!I44,"????"))))</f>
        <v>0.057999999999999996</v>
      </c>
      <c r="R103" s="157">
        <f>(IF($L$2=2,'Alternative Simulation'!J44,(IF($L$2=1,'Baseline Simulation'!J44,"????"))))</f>
        <v>0.037000000000000005</v>
      </c>
      <c r="S103" s="157">
        <f>(IF($L$2=2,'Alternative Simulation'!K44,(IF($L$2=1,'Baseline Simulation'!K44,"????"))))</f>
        <v>0.096</v>
      </c>
      <c r="T103" s="490">
        <v>0.040999999999999995</v>
      </c>
      <c r="U103" s="394">
        <f>(IF($L$2=2,'Alternative Simulation'!M44,(IF($L$2=1,'Baseline Simulation'!M44,"????"))))</f>
        <v>2047</v>
      </c>
      <c r="V103" s="585">
        <f>(IF($L$2=2,'Alternative Simulation'!N44,(IF($L$2=1,'Baseline Simulation'!N44,"????"))))</f>
        <v>73900</v>
      </c>
      <c r="W103" s="590">
        <f>(IF($L$2=2,'Alternative Simulation'!O44,(IF($L$2=1,'Baseline Simulation'!O44,"????"))))</f>
        <v>0.11</v>
      </c>
      <c r="X103" s="475">
        <f>(IF($L$2=2,'Alternative Simulation'!P44,(IF($L$2=1,'Baseline Simulation'!P44,"????"))))</f>
        <v>2.293633288227334</v>
      </c>
      <c r="Y103" s="592">
        <f t="shared" si="19"/>
        <v>0.252</v>
      </c>
      <c r="Z103" s="158">
        <f t="shared" si="20"/>
        <v>-0.0050000000000000044</v>
      </c>
      <c r="AA103" s="158">
        <f t="shared" si="21"/>
        <v>0.362</v>
      </c>
      <c r="AB103" s="477">
        <f t="shared" si="22"/>
        <v>-0.18099999999999997</v>
      </c>
      <c r="AC103" s="477">
        <f t="shared" si="23"/>
        <v>0.119</v>
      </c>
      <c r="AD103" s="158">
        <f t="shared" si="24"/>
        <v>0.156</v>
      </c>
      <c r="AE103" s="158">
        <f t="shared" si="25"/>
        <v>0.05500000000000001</v>
      </c>
      <c r="AF103" s="402">
        <f t="shared" si="26"/>
        <v>0.095</v>
      </c>
      <c r="AG103" s="183">
        <f>IF($L$2=1,'Baseline Data'!$A43,(IF($L$2=2,'Alternative Data'!A43," ")))</f>
        <v>2047</v>
      </c>
      <c r="AI103" s="239"/>
      <c r="AJ103" s="246"/>
      <c r="AK103" s="237"/>
      <c r="AL103" s="237"/>
      <c r="AM103" s="237"/>
      <c r="AN103" s="247"/>
      <c r="AO103" s="237"/>
      <c r="AP103" s="237"/>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row>
    <row r="104" spans="2:72" s="47" customFormat="1" ht="17.25" customHeight="1" thickBot="1">
      <c r="B104" s="153">
        <f>IF($L$2=2,'Alternative Simulation'!C45,(IF($L$2=1,'Baseline Simulation'!C45,"????")))</f>
        <v>2048</v>
      </c>
      <c r="C104" s="568">
        <f>IF($L$2=2,'Alternative Data'!P44,(IF($L$2=1,'Baseline Data'!P44,"????")))</f>
        <v>37100</v>
      </c>
      <c r="D104" s="560">
        <f>IF($L$2=2,'Alternative Data'!Q44,(IF($L$2=1,'Baseline Data'!Q44,"????")))</f>
        <v>77100</v>
      </c>
      <c r="E104" s="561">
        <f>IF($L$2=2,'Alternative Data'!R44,(IF($L$2=1,'Baseline Data'!R44,"????")))</f>
        <v>2.078167115902965</v>
      </c>
      <c r="F104" s="547">
        <f>IF($L$2=2,'Alternative Data'!B44,(IF($L$2=1,'Baseline Data'!B44,"????")))</f>
        <v>0.18100000000000002</v>
      </c>
      <c r="G104" s="548">
        <f>IF($L$2=2,'Alternative Data'!H44,(IF($L$2=1,'Baseline Data'!H44,"????")))</f>
        <v>0.114</v>
      </c>
      <c r="H104" s="548">
        <f t="shared" si="17"/>
        <v>0.253</v>
      </c>
      <c r="I104" s="547">
        <f>IF($L$2=2,SUM('Alternative Data'!C44:F44,'Alternative Data'!H44),(IF($L$2=1,SUM('Baseline Data'!C44:F44),"????")))</f>
        <v>0.367</v>
      </c>
      <c r="J104" s="699">
        <f t="shared" si="18"/>
        <v>-0.18599999999999997</v>
      </c>
      <c r="K104" s="538">
        <f>IF($L$2=2,'Alternative Data'!L44,(IF($L$2=1,'Baseline Data'!L44,"????")))</f>
        <v>2.39</v>
      </c>
      <c r="L104" s="619">
        <f>(IF($L$2=2,'Alternative Simulation'!D45,(IF($L$2=1,'Baseline Simulation'!D45,"????"))))</f>
        <v>37100</v>
      </c>
      <c r="M104" s="620">
        <f>(IF($L$2=2,'Alternative Simulation'!E45,(IF($L$2=1,'Baseline Simulation'!E45,"????"))))</f>
        <v>2.078167115902965</v>
      </c>
      <c r="N104" s="160">
        <f>(IF($L$2=2,'Alternative Simulation'!F45,(IF($L$2=1,'Baseline Simulation'!F45,"????"))))</f>
        <v>0.05271829653696922</v>
      </c>
      <c r="O104" s="160">
        <f>(IF($L$2=2,'Alternative Simulation'!G45,(IF($L$2=1,'Baseline Simulation'!G45,"????"))))</f>
        <v>0.18100000000000002</v>
      </c>
      <c r="P104" s="160">
        <f>(IF($L$2=2,'Alternative Simulation'!H45,(IF($L$2=1,'Baseline Simulation'!H45,"????"))))</f>
        <v>0.061</v>
      </c>
      <c r="Q104" s="160">
        <f>(IF($L$2=2,'Alternative Simulation'!I45,(IF($L$2=1,'Baseline Simulation'!I45,"????"))))</f>
        <v>0.059000000000000004</v>
      </c>
      <c r="R104" s="160">
        <f>(IF($L$2=2,'Alternative Simulation'!J45,(IF($L$2=1,'Baseline Simulation'!J45,"????"))))</f>
        <v>0.037000000000000005</v>
      </c>
      <c r="S104" s="160">
        <f>(IF($L$2=2,'Alternative Simulation'!K45,(IF($L$2=1,'Baseline Simulation'!K45,"????"))))</f>
        <v>0.096</v>
      </c>
      <c r="T104" s="495">
        <v>0.040999999999999995</v>
      </c>
      <c r="U104" s="386">
        <f>(IF($L$2=2,'Alternative Simulation'!M45,(IF($L$2=1,'Baseline Simulation'!M45,"????"))))</f>
        <v>2048</v>
      </c>
      <c r="V104" s="586">
        <f>(IF($L$2=2,'Alternative Simulation'!N45,(IF($L$2=1,'Baseline Simulation'!N45,"????"))))</f>
        <v>77100</v>
      </c>
      <c r="W104" s="591">
        <f>(IF($L$2=2,'Alternative Simulation'!O45,(IF($L$2=1,'Baseline Simulation'!O45,"????"))))</f>
        <v>0.11399999999999999</v>
      </c>
      <c r="X104" s="476">
        <f>(IF($L$2=2,'Alternative Simulation'!P45,(IF($L$2=1,'Baseline Simulation'!P45,"????"))))</f>
        <v>2.3844370946822306</v>
      </c>
      <c r="Y104" s="593">
        <f t="shared" si="19"/>
        <v>0.253</v>
      </c>
      <c r="Z104" s="497">
        <f t="shared" si="20"/>
        <v>-0.001999999999999974</v>
      </c>
      <c r="AA104" s="497">
        <f t="shared" si="21"/>
        <v>0.367</v>
      </c>
      <c r="AB104" s="498">
        <f t="shared" si="22"/>
        <v>-0.18599999999999997</v>
      </c>
      <c r="AC104" s="498">
        <f t="shared" si="23"/>
        <v>0.12</v>
      </c>
      <c r="AD104" s="497">
        <f t="shared" si="24"/>
        <v>0.157</v>
      </c>
      <c r="AE104" s="497">
        <f t="shared" si="25"/>
        <v>0.05500000000000001</v>
      </c>
      <c r="AF104" s="496">
        <f t="shared" si="26"/>
        <v>0.096</v>
      </c>
      <c r="AG104" s="185">
        <f>IF($L$2=1,'Baseline Data'!$A44,(IF($L$2=2,'Alternative Data'!A44," ")))</f>
        <v>2048</v>
      </c>
      <c r="AI104" s="239"/>
      <c r="AJ104" s="246"/>
      <c r="AK104" s="237"/>
      <c r="AL104" s="237"/>
      <c r="AM104" s="237"/>
      <c r="AN104" s="237"/>
      <c r="AO104" s="237"/>
      <c r="AP104" s="237"/>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row>
    <row r="105" spans="2:72" s="47" customFormat="1" ht="17.25" customHeight="1" thickBot="1">
      <c r="B105" s="97">
        <f>IF($L$2=2,'Alternative Simulation'!C46,(IF($L$2=1,'Baseline Simulation'!C46,"????")))</f>
        <v>2049</v>
      </c>
      <c r="C105" s="569">
        <f>IF($L$2=2,'Alternative Data'!P45,(IF($L$2=1,'Baseline Data'!P45,"????")))</f>
        <v>37900</v>
      </c>
      <c r="D105" s="562">
        <f>IF($L$2=2,'Alternative Data'!Q45,(IF($L$2=1,'Baseline Data'!Q45,"????")))</f>
        <v>80400</v>
      </c>
      <c r="E105" s="504">
        <f>IF($L$2=2,'Alternative Data'!R45,(IF($L$2=1,'Baseline Data'!R45,"????")))</f>
        <v>2.1213720316622693</v>
      </c>
      <c r="F105" s="96">
        <f>IF($L$2=2,'Alternative Data'!B45,(IF($L$2=1,'Baseline Data'!B45,"????")))</f>
        <v>0.18100000000000002</v>
      </c>
      <c r="G105" s="96">
        <f>IF($L$2=2,'Alternative Data'!H45,(IF($L$2=1,'Baseline Data'!H45,"????")))</f>
        <v>0.12</v>
      </c>
      <c r="H105" s="96">
        <f t="shared" si="17"/>
        <v>0.255</v>
      </c>
      <c r="I105" s="96">
        <f>IF($L$2=2,SUM('Alternative Data'!C45:F45,'Alternative Data'!H45),(IF($L$2=1,SUM('Baseline Data'!C45:F45),"????")))</f>
        <v>0.375</v>
      </c>
      <c r="J105" s="517">
        <f t="shared" si="18"/>
        <v>-0.19399999999999998</v>
      </c>
      <c r="K105" s="539">
        <f>IF($L$2=2,'Alternative Data'!L45,(IF($L$2=1,'Baseline Data'!L45,"????")))</f>
        <v>2.49</v>
      </c>
      <c r="L105" s="503">
        <f>(IF($L$2=2,'Alternative Simulation'!D46,(IF($L$2=1,'Baseline Simulation'!D46,"????"))))</f>
        <v>37900</v>
      </c>
      <c r="M105" s="504">
        <f>(IF($L$2=2,'Alternative Simulation'!E46,(IF($L$2=1,'Baseline Simulation'!E46,"????"))))</f>
        <v>2.1213720316622693</v>
      </c>
      <c r="N105" s="96">
        <f>(IF($L$2=2,'Alternative Simulation'!F46,(IF($L$2=1,'Baseline Simulation'!F46,"????"))))</f>
        <v>0.053343565625910555</v>
      </c>
      <c r="O105" s="96">
        <f>(IF($L$2=2,'Alternative Simulation'!G46,(IF($L$2=1,'Baseline Simulation'!G46,"????"))))</f>
        <v>0.18100000000000002</v>
      </c>
      <c r="P105" s="96">
        <f>(IF($L$2=2,'Alternative Simulation'!H46,(IF($L$2=1,'Baseline Simulation'!H46,"????"))))</f>
        <v>0.062</v>
      </c>
      <c r="Q105" s="96">
        <f>(IF($L$2=2,'Alternative Simulation'!I46,(IF($L$2=1,'Baseline Simulation'!I46,"????"))))</f>
        <v>0.06</v>
      </c>
      <c r="R105" s="96">
        <f>(IF($L$2=2,'Alternative Simulation'!J46,(IF($L$2=1,'Baseline Simulation'!J46,"????"))))</f>
        <v>0.037000000000000005</v>
      </c>
      <c r="S105" s="96">
        <f>(IF($L$2=2,'Alternative Simulation'!K46,(IF($L$2=1,'Baseline Simulation'!K46,"????"))))</f>
        <v>0.096</v>
      </c>
      <c r="T105" s="505">
        <v>0.040999999999999995</v>
      </c>
      <c r="U105" s="388">
        <f>(IF($L$2=2,'Alternative Simulation'!M46,(IF($L$2=1,'Baseline Simulation'!M46,"????"))))</f>
        <v>2049</v>
      </c>
      <c r="V105" s="581">
        <f>(IF($L$2=2,'Alternative Simulation'!N46,(IF($L$2=1,'Baseline Simulation'!N46,"????"))))</f>
        <v>80400</v>
      </c>
      <c r="W105" s="594">
        <f>(IF($L$2=2,'Alternative Simulation'!O46,(IF($L$2=1,'Baseline Simulation'!O46,"????"))))</f>
        <v>0.12</v>
      </c>
      <c r="X105" s="393">
        <f>(IF($L$2=2,'Alternative Simulation'!P46,(IF($L$2=1,'Baseline Simulation'!P46,"????"))))</f>
        <v>2.480568407960199</v>
      </c>
      <c r="Y105" s="95">
        <f t="shared" si="19"/>
        <v>0.255</v>
      </c>
      <c r="Z105" s="96">
        <f t="shared" si="20"/>
        <v>0</v>
      </c>
      <c r="AA105" s="96">
        <f t="shared" si="21"/>
        <v>0.375</v>
      </c>
      <c r="AB105" s="137">
        <f t="shared" si="22"/>
        <v>-0.19399999999999998</v>
      </c>
      <c r="AC105" s="137">
        <f t="shared" si="23"/>
        <v>0.122</v>
      </c>
      <c r="AD105" s="96">
        <f t="shared" si="24"/>
        <v>0.159</v>
      </c>
      <c r="AE105" s="96">
        <f t="shared" si="25"/>
        <v>0.05500000000000001</v>
      </c>
      <c r="AF105" s="517">
        <f t="shared" si="26"/>
        <v>0.097</v>
      </c>
      <c r="AG105" s="184">
        <f>IF($L$2=1,'Baseline Data'!$A45,(IF($L$2=2,'Alternative Data'!A45," ")))</f>
        <v>2049</v>
      </c>
      <c r="AI105" s="239"/>
      <c r="AJ105" s="246"/>
      <c r="AK105" s="237"/>
      <c r="AL105" s="237"/>
      <c r="AM105" s="237"/>
      <c r="AN105" s="237"/>
      <c r="AO105" s="237"/>
      <c r="AP105" s="237"/>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row>
    <row r="106" spans="2:72" s="47" customFormat="1" ht="17.25" customHeight="1" thickBot="1">
      <c r="B106" s="151">
        <f>IF($L$2=2,'Alternative Simulation'!C47,(IF($L$2=1,'Baseline Simulation'!C47,"????")))</f>
        <v>2050</v>
      </c>
      <c r="C106" s="566">
        <f>IF($L$2=2,'Alternative Data'!P46,(IF($L$2=1,'Baseline Data'!P46,"????")))</f>
        <v>38700</v>
      </c>
      <c r="D106" s="564">
        <f>IF($L$2=2,'Alternative Data'!Q46,(IF($L$2=1,'Baseline Data'!Q46,"????")))</f>
        <v>84000</v>
      </c>
      <c r="E106" s="526">
        <f>IF($L$2=2,'Alternative Data'!R46,(IF($L$2=1,'Baseline Data'!R46,"????")))</f>
        <v>2.1705426356589146</v>
      </c>
      <c r="F106" s="550">
        <f>IF($L$2=2,'Alternative Data'!B46,(IF($L$2=1,'Baseline Data'!B46,"????")))</f>
        <v>0.18100000000000002</v>
      </c>
      <c r="G106" s="439" t="str">
        <f>IF($L$2=2,'Alternative Data'!H46,(IF($L$2=1,'Baseline Data'!H46,"????")))</f>
        <v>e</v>
      </c>
      <c r="H106" s="96" t="str">
        <f>IF($L$2=2,"***",I106-G106)</f>
        <v>***</v>
      </c>
      <c r="I106" s="550">
        <f>IF($L$2=2,SUM('Alternative Data'!C46:F46,'Alternative Data'!H46),(IF($L$2=1,SUM('Baseline Data'!C46:F46),"????")))</f>
        <v>0.256</v>
      </c>
      <c r="J106" s="696">
        <f t="shared" si="18"/>
        <v>-0.07499999999999998</v>
      </c>
      <c r="K106" s="536" t="str">
        <f>IF($L$2=2,'Alternative Data'!L46,(IF($L$2=1,'Baseline Data'!L46,"????")))</f>
        <v>&gt;250</v>
      </c>
      <c r="L106" s="511">
        <f>(IF($L$2=2,'Alternative Simulation'!D47,(IF($L$2=1,'Baseline Simulation'!D47,"????"))))</f>
        <v>38700</v>
      </c>
      <c r="M106" s="512">
        <f>(IF($L$2=2,'Alternative Simulation'!E47,(IF($L$2=1,'Baseline Simulation'!E47,"????"))))</f>
        <v>2.1705426356589146</v>
      </c>
      <c r="N106" s="167" t="str">
        <f>(IF($L$2=2,'Alternative Simulation'!F47,(IF($L$2=1,'Baseline Simulation'!F47,"????"))))</f>
        <v>***</v>
      </c>
      <c r="O106" s="163">
        <f>(IF($L$2=2,'Alternative Simulation'!G47,(IF($L$2=1,'Baseline Simulation'!G47,"????"))))</f>
        <v>0.18100000000000002</v>
      </c>
      <c r="P106" s="163">
        <f>(IF($L$2=2,'Alternative Simulation'!H47,(IF($L$2=1,'Baseline Simulation'!H47,"????"))))</f>
        <v>0.061</v>
      </c>
      <c r="Q106" s="163">
        <f>(IF($L$2=2,'Alternative Simulation'!I47,(IF($L$2=1,'Baseline Simulation'!I47,"????"))))</f>
        <v>0.061</v>
      </c>
      <c r="R106" s="163">
        <f>(IF($L$2=2,'Alternative Simulation'!J47,(IF($L$2=1,'Baseline Simulation'!J47,"????"))))</f>
        <v>0.038</v>
      </c>
      <c r="S106" s="163">
        <f>(IF($L$2=2,'Alternative Simulation'!K47,(IF($L$2=1,'Baseline Simulation'!K47,"????"))))</f>
        <v>0.096</v>
      </c>
      <c r="T106" s="501">
        <v>0.040999999999999995</v>
      </c>
      <c r="U106" s="394">
        <f>(IF($L$2=2,'Alternative Simulation'!M47,(IF($L$2=1,'Baseline Simulation'!M47,"????"))))</f>
        <v>2050</v>
      </c>
      <c r="V106" s="599">
        <f>(IF($L$2=2,'Alternative Simulation'!N47,(IF($L$2=1,'Baseline Simulation'!N47,"????"))))</f>
        <v>84000</v>
      </c>
      <c r="W106" s="600" t="str">
        <f>(IF($L$2=2,'Alternative Simulation'!O47,(IF($L$2=1,'Baseline Simulation'!O47,"????"))))</f>
        <v>***</v>
      </c>
      <c r="X106" s="596" t="str">
        <f>(IF($L$2=2,'Alternative Simulation'!P47,(IF($L$2=1,'Baseline Simulation'!P47,"????"))))</f>
        <v>***</v>
      </c>
      <c r="Y106" s="392">
        <f t="shared" si="19"/>
        <v>0.256</v>
      </c>
      <c r="Z106" s="208">
        <f t="shared" si="20"/>
        <v>-0.00599999999999995</v>
      </c>
      <c r="AA106" s="208" t="str">
        <f>IF($L$2=2,"***",Y106+W106)</f>
        <v>***</v>
      </c>
      <c r="AB106" s="209" t="str">
        <f>IF($L$2=2,"***",O106-AA106)</f>
        <v>***</v>
      </c>
      <c r="AC106" s="209">
        <f t="shared" si="23"/>
        <v>0.122</v>
      </c>
      <c r="AD106" s="208">
        <f t="shared" si="24"/>
        <v>0.16</v>
      </c>
      <c r="AE106" s="208">
        <f t="shared" si="25"/>
        <v>0.05500000000000001</v>
      </c>
      <c r="AF106" s="208">
        <f t="shared" si="26"/>
        <v>0.099</v>
      </c>
      <c r="AG106" s="502">
        <f>IF($L$2=1,'Baseline Data'!$A46,(IF($L$2=2,'Alternative Data'!A46," ")))</f>
        <v>2050</v>
      </c>
      <c r="AI106" s="239"/>
      <c r="AJ106" s="246"/>
      <c r="AK106" s="237"/>
      <c r="AL106" s="237"/>
      <c r="AM106" s="237"/>
      <c r="AN106" s="237"/>
      <c r="AO106" s="237"/>
      <c r="AP106" s="237"/>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row>
    <row r="107" spans="2:72" s="47" customFormat="1" ht="17.25" customHeight="1">
      <c r="B107" s="152">
        <f>IF($L$2=2,'Alternative Simulation'!C48,(IF($L$2=1,'Baseline Simulation'!C48,"????")))</f>
        <v>2051</v>
      </c>
      <c r="C107" s="567">
        <f>IF($L$2=2,'Alternative Data'!P47,(IF($L$2=1,'Baseline Data'!P47,"????")))</f>
        <v>39600</v>
      </c>
      <c r="D107" s="437">
        <f>IF($L$2=2,'Alternative Data'!Q47,(IF($L$2=1,'Baseline Data'!Q47,"????")))</f>
        <v>87800</v>
      </c>
      <c r="E107" s="413">
        <f>IF($L$2=2,'Alternative Data'!R47,(IF($L$2=1,'Baseline Data'!R47,"????")))</f>
        <v>2.217171717171717</v>
      </c>
      <c r="F107" s="535">
        <f>IF($L$2=2,'Alternative Data'!B47,(IF($L$2=1,'Baseline Data'!B47,"????")))</f>
        <v>0.18100000000000002</v>
      </c>
      <c r="G107" s="400" t="str">
        <f>IF($L$2=2,'Alternative Data'!H47,(IF($L$2=1,'Baseline Data'!H47,"????")))</f>
        <v>e</v>
      </c>
      <c r="H107" s="400" t="str">
        <f aca="true" t="shared" si="27" ref="H107:H144">IF($L$2=2,"***",I107-G107)</f>
        <v>***</v>
      </c>
      <c r="I107" s="535">
        <f>IF($L$2=2,SUM('Alternative Data'!C47:F47,'Alternative Data'!H47),(IF($L$2=1,SUM('Baseline Data'!C47:F47),"????")))</f>
        <v>0.257</v>
      </c>
      <c r="J107" s="697">
        <f t="shared" si="18"/>
        <v>-0.07599999999999998</v>
      </c>
      <c r="K107" s="537" t="str">
        <f>IF($L$2=2,'Alternative Data'!L47,(IF($L$2=1,'Baseline Data'!L47,"????")))</f>
        <v>&gt;250</v>
      </c>
      <c r="L107" s="614">
        <f>(IF($L$2=2,'Alternative Simulation'!D48,(IF($L$2=1,'Baseline Simulation'!D48,"????"))))</f>
        <v>39600</v>
      </c>
      <c r="M107" s="618">
        <f>(IF($L$2=2,'Alternative Simulation'!E48,(IF($L$2=1,'Baseline Simulation'!E48,"????"))))</f>
        <v>2.217171717171717</v>
      </c>
      <c r="N107" s="401" t="str">
        <f>(IF($L$2=2,'Alternative Simulation'!F48,(IF($L$2=1,'Baseline Simulation'!F48,"????"))))</f>
        <v>***</v>
      </c>
      <c r="O107" s="157">
        <f>(IF($L$2=2,'Alternative Simulation'!G48,(IF($L$2=1,'Baseline Simulation'!G48,"????"))))</f>
        <v>0.18100000000000002</v>
      </c>
      <c r="P107" s="157">
        <f>(IF($L$2=2,'Alternative Simulation'!H48,(IF($L$2=1,'Baseline Simulation'!H48,"????"))))</f>
        <v>0.061</v>
      </c>
      <c r="Q107" s="157">
        <f>(IF($L$2=2,'Alternative Simulation'!I48,(IF($L$2=1,'Baseline Simulation'!I48,"????"))))</f>
        <v>0.062</v>
      </c>
      <c r="R107" s="157">
        <f>(IF($L$2=2,'Alternative Simulation'!J48,(IF($L$2=1,'Baseline Simulation'!J48,"????"))))</f>
        <v>0.038</v>
      </c>
      <c r="S107" s="157">
        <f>(IF($L$2=2,'Alternative Simulation'!K48,(IF($L$2=1,'Baseline Simulation'!K48,"????"))))</f>
        <v>0.096</v>
      </c>
      <c r="T107" s="490">
        <v>0.040999999999999995</v>
      </c>
      <c r="U107" s="394">
        <f>(IF($L$2=2,'Alternative Simulation'!M48,(IF($L$2=1,'Baseline Simulation'!M48,"????"))))</f>
        <v>2051</v>
      </c>
      <c r="V107" s="601">
        <f>(IF($L$2=2,'Alternative Simulation'!N48,(IF($L$2=1,'Baseline Simulation'!N48,"????"))))</f>
        <v>87800</v>
      </c>
      <c r="W107" s="584" t="str">
        <f>(IF($L$2=2,'Alternative Simulation'!O48,(IF($L$2=1,'Baseline Simulation'!O48,"????"))))</f>
        <v>***</v>
      </c>
      <c r="X107" s="597" t="str">
        <f>(IF($L$2=2,'Alternative Simulation'!P48,(IF($L$2=1,'Baseline Simulation'!P48,"????"))))</f>
        <v>***</v>
      </c>
      <c r="Y107" s="592">
        <f t="shared" si="19"/>
        <v>0.257</v>
      </c>
      <c r="Z107" s="158">
        <f t="shared" si="20"/>
        <v>-0.00899999999999998</v>
      </c>
      <c r="AA107" s="158" t="str">
        <f aca="true" t="shared" si="28" ref="AA107:AA144">IF($L$2=2,"***",Y107+W107)</f>
        <v>***</v>
      </c>
      <c r="AB107" s="477" t="str">
        <f aca="true" t="shared" si="29" ref="AB107:AB144">IF($L$2=2,"***",O107-AA107)</f>
        <v>***</v>
      </c>
      <c r="AC107" s="477">
        <f t="shared" si="23"/>
        <v>0.123</v>
      </c>
      <c r="AD107" s="158">
        <f t="shared" si="24"/>
        <v>0.161</v>
      </c>
      <c r="AE107" s="158">
        <f t="shared" si="25"/>
        <v>0.05500000000000001</v>
      </c>
      <c r="AF107" s="158">
        <f t="shared" si="26"/>
        <v>0.1</v>
      </c>
      <c r="AG107" s="478">
        <f>IF($L$2=1,'Baseline Data'!$A47,(IF($L$2=2,'Alternative Data'!A47," ")))</f>
        <v>2051</v>
      </c>
      <c r="AI107" s="239"/>
      <c r="AJ107" s="246"/>
      <c r="AK107" s="237"/>
      <c r="AL107" s="237"/>
      <c r="AM107" s="237"/>
      <c r="AN107" s="237"/>
      <c r="AO107" s="237"/>
      <c r="AP107" s="237"/>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row>
    <row r="108" spans="2:72" s="47" customFormat="1" ht="17.25" customHeight="1">
      <c r="B108" s="152">
        <f>IF($L$2=2,'Alternative Simulation'!C49,(IF($L$2=1,'Baseline Simulation'!C49,"????")))</f>
        <v>2052</v>
      </c>
      <c r="C108" s="567">
        <f>IF($L$2=2,'Alternative Data'!P48,(IF($L$2=1,'Baseline Data'!P48,"????")))</f>
        <v>40400</v>
      </c>
      <c r="D108" s="437">
        <f>IF($L$2=2,'Alternative Data'!Q48,(IF($L$2=1,'Baseline Data'!Q48,"????")))</f>
        <v>91600</v>
      </c>
      <c r="E108" s="413">
        <f>IF($L$2=2,'Alternative Data'!R48,(IF($L$2=1,'Baseline Data'!R48,"????")))</f>
        <v>2.267326732673267</v>
      </c>
      <c r="F108" s="535">
        <f>IF($L$2=2,'Alternative Data'!B48,(IF($L$2=1,'Baseline Data'!B48,"????")))</f>
        <v>0.18100000000000002</v>
      </c>
      <c r="G108" s="400" t="str">
        <f>IF($L$2=2,'Alternative Data'!H48,(IF($L$2=1,'Baseline Data'!H48,"????")))</f>
        <v>e</v>
      </c>
      <c r="H108" s="400" t="str">
        <f t="shared" si="27"/>
        <v>***</v>
      </c>
      <c r="I108" s="535">
        <f>IF($L$2=2,SUM('Alternative Data'!C48:F48,'Alternative Data'!H48),(IF($L$2=1,SUM('Baseline Data'!C48:F48),"????")))</f>
        <v>0.258</v>
      </c>
      <c r="J108" s="697">
        <f t="shared" si="18"/>
        <v>-0.07699999999999999</v>
      </c>
      <c r="K108" s="537" t="str">
        <f>IF($L$2=2,'Alternative Data'!L48,(IF($L$2=1,'Baseline Data'!L48,"????")))</f>
        <v>&gt;250</v>
      </c>
      <c r="L108" s="614">
        <f>(IF($L$2=2,'Alternative Simulation'!D49,(IF($L$2=1,'Baseline Simulation'!D49,"????"))))</f>
        <v>40400</v>
      </c>
      <c r="M108" s="618">
        <f>(IF($L$2=2,'Alternative Simulation'!E49,(IF($L$2=1,'Baseline Simulation'!E49,"????"))))</f>
        <v>2.267326732673267</v>
      </c>
      <c r="N108" s="401" t="str">
        <f>(IF($L$2=2,'Alternative Simulation'!F49,(IF($L$2=1,'Baseline Simulation'!F49,"????"))))</f>
        <v>***</v>
      </c>
      <c r="O108" s="157">
        <f>(IF($L$2=2,'Alternative Simulation'!G49,(IF($L$2=1,'Baseline Simulation'!G49,"????"))))</f>
        <v>0.18100000000000002</v>
      </c>
      <c r="P108" s="157">
        <f>(IF($L$2=2,'Alternative Simulation'!H49,(IF($L$2=1,'Baseline Simulation'!H49,"????"))))</f>
        <v>0.061</v>
      </c>
      <c r="Q108" s="157">
        <f>(IF($L$2=2,'Alternative Simulation'!I49,(IF($L$2=1,'Baseline Simulation'!I49,"????"))))</f>
        <v>0.063</v>
      </c>
      <c r="R108" s="157">
        <f>(IF($L$2=2,'Alternative Simulation'!J49,(IF($L$2=1,'Baseline Simulation'!J49,"????"))))</f>
        <v>0.038</v>
      </c>
      <c r="S108" s="157">
        <f>(IF($L$2=2,'Alternative Simulation'!K49,(IF($L$2=1,'Baseline Simulation'!K49,"????"))))</f>
        <v>0.096</v>
      </c>
      <c r="T108" s="490">
        <v>0.040999999999999995</v>
      </c>
      <c r="U108" s="394">
        <f>(IF($L$2=2,'Alternative Simulation'!M49,(IF($L$2=1,'Baseline Simulation'!M49,"????"))))</f>
        <v>2052</v>
      </c>
      <c r="V108" s="601">
        <f>(IF($L$2=2,'Alternative Simulation'!N49,(IF($L$2=1,'Baseline Simulation'!N49,"????"))))</f>
        <v>91599.99999999999</v>
      </c>
      <c r="W108" s="584" t="str">
        <f>(IF($L$2=2,'Alternative Simulation'!O49,(IF($L$2=1,'Baseline Simulation'!O49,"????"))))</f>
        <v>***</v>
      </c>
      <c r="X108" s="597" t="str">
        <f>(IF($L$2=2,'Alternative Simulation'!P49,(IF($L$2=1,'Baseline Simulation'!P49,"????"))))</f>
        <v>***</v>
      </c>
      <c r="Y108" s="592">
        <f t="shared" si="19"/>
        <v>0.258</v>
      </c>
      <c r="Z108" s="158">
        <f t="shared" si="20"/>
        <v>-0.00799999999999998</v>
      </c>
      <c r="AA108" s="158" t="str">
        <f t="shared" si="28"/>
        <v>***</v>
      </c>
      <c r="AB108" s="477" t="str">
        <f t="shared" si="29"/>
        <v>***</v>
      </c>
      <c r="AC108" s="477">
        <f t="shared" si="23"/>
        <v>0.124</v>
      </c>
      <c r="AD108" s="158">
        <f t="shared" si="24"/>
        <v>0.162</v>
      </c>
      <c r="AE108" s="158">
        <f t="shared" si="25"/>
        <v>0.05500000000000001</v>
      </c>
      <c r="AF108" s="158">
        <f t="shared" si="26"/>
        <v>0.101</v>
      </c>
      <c r="AG108" s="478">
        <f>IF($L$2=1,'Baseline Data'!$A48,(IF($L$2=2,'Alternative Data'!A48," ")))</f>
        <v>2052</v>
      </c>
      <c r="AI108" s="239"/>
      <c r="AJ108" s="246"/>
      <c r="AK108" s="237"/>
      <c r="AL108" s="237"/>
      <c r="AM108" s="237"/>
      <c r="AN108" s="237"/>
      <c r="AO108" s="237"/>
      <c r="AP108" s="237"/>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row>
    <row r="109" spans="2:72" s="47" customFormat="1" ht="17.25" customHeight="1">
      <c r="B109" s="152">
        <f>IF($L$2=2,'Alternative Simulation'!C50,(IF($L$2=1,'Baseline Simulation'!C50,"????")))</f>
        <v>2053</v>
      </c>
      <c r="C109" s="567">
        <f>IF($L$2=2,'Alternative Data'!P49,(IF($L$2=1,'Baseline Data'!P49,"????")))</f>
        <v>41200</v>
      </c>
      <c r="D109" s="437">
        <f>IF($L$2=2,'Alternative Data'!Q49,(IF($L$2=1,'Baseline Data'!Q49,"????")))</f>
        <v>95500</v>
      </c>
      <c r="E109" s="413">
        <f>IF($L$2=2,'Alternative Data'!R49,(IF($L$2=1,'Baseline Data'!R49,"????")))</f>
        <v>2.3179611650485437</v>
      </c>
      <c r="F109" s="535">
        <f>IF($L$2=2,'Alternative Data'!B49,(IF($L$2=1,'Baseline Data'!B49,"????")))</f>
        <v>0.18100000000000002</v>
      </c>
      <c r="G109" s="400" t="str">
        <f>IF($L$2=2,'Alternative Data'!H49,(IF($L$2=1,'Baseline Data'!H49,"????")))</f>
        <v>e</v>
      </c>
      <c r="H109" s="400" t="str">
        <f t="shared" si="27"/>
        <v>***</v>
      </c>
      <c r="I109" s="535">
        <f>IF($L$2=2,SUM('Alternative Data'!C49:F49,'Alternative Data'!H49),(IF($L$2=1,SUM('Baseline Data'!C49:F49),"????")))</f>
        <v>0.26</v>
      </c>
      <c r="J109" s="697">
        <f t="shared" si="18"/>
        <v>-0.07899999999999999</v>
      </c>
      <c r="K109" s="537" t="str">
        <f>IF($L$2=2,'Alternative Data'!L49,(IF($L$2=1,'Baseline Data'!L49,"????")))</f>
        <v>&gt;250</v>
      </c>
      <c r="L109" s="614">
        <f>(IF($L$2=2,'Alternative Simulation'!D50,(IF($L$2=1,'Baseline Simulation'!D50,"????"))))</f>
        <v>41200</v>
      </c>
      <c r="M109" s="618">
        <f>(IF($L$2=2,'Alternative Simulation'!E50,(IF($L$2=1,'Baseline Simulation'!E50,"????"))))</f>
        <v>2.3179611650485437</v>
      </c>
      <c r="N109" s="401" t="str">
        <f>(IF($L$2=2,'Alternative Simulation'!F50,(IF($L$2=1,'Baseline Simulation'!F50,"????"))))</f>
        <v>***</v>
      </c>
      <c r="O109" s="157">
        <f>(IF($L$2=2,'Alternative Simulation'!G50,(IF($L$2=1,'Baseline Simulation'!G50,"????"))))</f>
        <v>0.18100000000000002</v>
      </c>
      <c r="P109" s="157">
        <f>(IF($L$2=2,'Alternative Simulation'!H50,(IF($L$2=1,'Baseline Simulation'!H50,"????"))))</f>
        <v>0.062</v>
      </c>
      <c r="Q109" s="157">
        <f>(IF($L$2=2,'Alternative Simulation'!I50,(IF($L$2=1,'Baseline Simulation'!I50,"????"))))</f>
        <v>0.063</v>
      </c>
      <c r="R109" s="157">
        <f>(IF($L$2=2,'Alternative Simulation'!J50,(IF($L$2=1,'Baseline Simulation'!J50,"????"))))</f>
        <v>0.039</v>
      </c>
      <c r="S109" s="157">
        <f>(IF($L$2=2,'Alternative Simulation'!K50,(IF($L$2=1,'Baseline Simulation'!K50,"????"))))</f>
        <v>0.096</v>
      </c>
      <c r="T109" s="490">
        <v>0.040999999999999995</v>
      </c>
      <c r="U109" s="394">
        <f>(IF($L$2=2,'Alternative Simulation'!M50,(IF($L$2=1,'Baseline Simulation'!M50,"????"))))</f>
        <v>2053</v>
      </c>
      <c r="V109" s="601">
        <f>(IF($L$2=2,'Alternative Simulation'!N50,(IF($L$2=1,'Baseline Simulation'!N50,"????"))))</f>
        <v>95500</v>
      </c>
      <c r="W109" s="584" t="str">
        <f>(IF($L$2=2,'Alternative Simulation'!O50,(IF($L$2=1,'Baseline Simulation'!O50,"????"))))</f>
        <v>***</v>
      </c>
      <c r="X109" s="597" t="str">
        <f>(IF($L$2=2,'Alternative Simulation'!P50,(IF($L$2=1,'Baseline Simulation'!P50,"????"))))</f>
        <v>***</v>
      </c>
      <c r="Y109" s="592">
        <f t="shared" si="19"/>
        <v>0.26</v>
      </c>
      <c r="Z109" s="158">
        <f t="shared" si="20"/>
        <v>-0.002999999999999975</v>
      </c>
      <c r="AA109" s="158" t="str">
        <f t="shared" si="28"/>
        <v>***</v>
      </c>
      <c r="AB109" s="477" t="str">
        <f t="shared" si="29"/>
        <v>***</v>
      </c>
      <c r="AC109" s="477">
        <f t="shared" si="23"/>
        <v>0.125</v>
      </c>
      <c r="AD109" s="158">
        <f t="shared" si="24"/>
        <v>0.164</v>
      </c>
      <c r="AE109" s="158">
        <f t="shared" si="25"/>
        <v>0.05500000000000001</v>
      </c>
      <c r="AF109" s="158">
        <f t="shared" si="26"/>
        <v>0.10200000000000001</v>
      </c>
      <c r="AG109" s="478">
        <f>IF($L$2=1,'Baseline Data'!$A49,(IF($L$2=2,'Alternative Data'!A49," ")))</f>
        <v>2053</v>
      </c>
      <c r="AI109" s="239"/>
      <c r="AJ109" s="246"/>
      <c r="AK109" s="237"/>
      <c r="AL109" s="237"/>
      <c r="AM109" s="237"/>
      <c r="AN109" s="237"/>
      <c r="AO109" s="237"/>
      <c r="AP109" s="237"/>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row>
    <row r="110" spans="2:72" s="47" customFormat="1" ht="17.25" customHeight="1">
      <c r="B110" s="152">
        <f>IF($L$2=2,'Alternative Simulation'!C51,(IF($L$2=1,'Baseline Simulation'!C51,"????")))</f>
        <v>2054</v>
      </c>
      <c r="C110" s="567">
        <f>IF($L$2=2,'Alternative Data'!P50,(IF($L$2=1,'Baseline Data'!P50,"????")))</f>
        <v>42100</v>
      </c>
      <c r="D110" s="437">
        <f>IF($L$2=2,'Alternative Data'!Q50,(IF($L$2=1,'Baseline Data'!Q50,"????")))</f>
        <v>99800</v>
      </c>
      <c r="E110" s="413">
        <f>IF($L$2=2,'Alternative Data'!R50,(IF($L$2=1,'Baseline Data'!R50,"????")))</f>
        <v>2.370546318289786</v>
      </c>
      <c r="F110" s="535">
        <f>IF($L$2=2,'Alternative Data'!B50,(IF($L$2=1,'Baseline Data'!B50,"????")))</f>
        <v>0.18100000000000002</v>
      </c>
      <c r="G110" s="400" t="str">
        <f>IF($L$2=2,'Alternative Data'!H50,(IF($L$2=1,'Baseline Data'!H50,"????")))</f>
        <v>e</v>
      </c>
      <c r="H110" s="400" t="str">
        <f t="shared" si="27"/>
        <v>***</v>
      </c>
      <c r="I110" s="535">
        <f>IF($L$2=2,SUM('Alternative Data'!C50:F50,'Alternative Data'!H50),(IF($L$2=1,SUM('Baseline Data'!C50:F50),"????")))</f>
        <v>0.261</v>
      </c>
      <c r="J110" s="697">
        <f t="shared" si="18"/>
        <v>-0.07999999999999999</v>
      </c>
      <c r="K110" s="537" t="str">
        <f>IF($L$2=2,'Alternative Data'!L50,(IF($L$2=1,'Baseline Data'!L50,"????")))</f>
        <v>&gt;250</v>
      </c>
      <c r="L110" s="614">
        <f>(IF($L$2=2,'Alternative Simulation'!D51,(IF($L$2=1,'Baseline Simulation'!D51,"????"))))</f>
        <v>42100</v>
      </c>
      <c r="M110" s="618">
        <f>(IF($L$2=2,'Alternative Simulation'!E51,(IF($L$2=1,'Baseline Simulation'!E51,"????"))))</f>
        <v>2.370546318289786</v>
      </c>
      <c r="N110" s="401" t="str">
        <f>(IF($L$2=2,'Alternative Simulation'!F51,(IF($L$2=1,'Baseline Simulation'!F51,"????"))))</f>
        <v>***</v>
      </c>
      <c r="O110" s="157">
        <f>(IF($L$2=2,'Alternative Simulation'!G51,(IF($L$2=1,'Baseline Simulation'!G51,"????"))))</f>
        <v>0.18100000000000002</v>
      </c>
      <c r="P110" s="157">
        <f>(IF($L$2=2,'Alternative Simulation'!H51,(IF($L$2=1,'Baseline Simulation'!H51,"????"))))</f>
        <v>0.062</v>
      </c>
      <c r="Q110" s="157">
        <f>(IF($L$2=2,'Alternative Simulation'!I51,(IF($L$2=1,'Baseline Simulation'!I51,"????"))))</f>
        <v>0.064</v>
      </c>
      <c r="R110" s="157">
        <f>(IF($L$2=2,'Alternative Simulation'!J51,(IF($L$2=1,'Baseline Simulation'!J51,"????"))))</f>
        <v>0.039</v>
      </c>
      <c r="S110" s="157">
        <f>(IF($L$2=2,'Alternative Simulation'!K51,(IF($L$2=1,'Baseline Simulation'!K51,"????"))))</f>
        <v>0.096</v>
      </c>
      <c r="T110" s="490">
        <v>0.040999999999999995</v>
      </c>
      <c r="U110" s="394">
        <f>(IF($L$2=2,'Alternative Simulation'!M51,(IF($L$2=1,'Baseline Simulation'!M51,"????"))))</f>
        <v>2054</v>
      </c>
      <c r="V110" s="601">
        <f>(IF($L$2=2,'Alternative Simulation'!N51,(IF($L$2=1,'Baseline Simulation'!N51,"????"))))</f>
        <v>99800</v>
      </c>
      <c r="W110" s="584" t="str">
        <f>(IF($L$2=2,'Alternative Simulation'!O51,(IF($L$2=1,'Baseline Simulation'!O51,"????"))))</f>
        <v>***</v>
      </c>
      <c r="X110" s="597" t="str">
        <f>(IF($L$2=2,'Alternative Simulation'!P51,(IF($L$2=1,'Baseline Simulation'!P51,"????"))))</f>
        <v>***</v>
      </c>
      <c r="Y110" s="592">
        <f t="shared" si="19"/>
        <v>0.261</v>
      </c>
      <c r="Z110" s="158">
        <f t="shared" si="20"/>
        <v>0</v>
      </c>
      <c r="AA110" s="158" t="str">
        <f t="shared" si="28"/>
        <v>***</v>
      </c>
      <c r="AB110" s="477" t="str">
        <f t="shared" si="29"/>
        <v>***</v>
      </c>
      <c r="AC110" s="477">
        <f t="shared" si="23"/>
        <v>0.126</v>
      </c>
      <c r="AD110" s="158">
        <f t="shared" si="24"/>
        <v>0.165</v>
      </c>
      <c r="AE110" s="158">
        <f t="shared" si="25"/>
        <v>0.05500000000000001</v>
      </c>
      <c r="AF110" s="158">
        <f t="shared" si="26"/>
        <v>0.10300000000000001</v>
      </c>
      <c r="AG110" s="478">
        <f>IF($L$2=1,'Baseline Data'!$A50,(IF($L$2=2,'Alternative Data'!A50," ")))</f>
        <v>2054</v>
      </c>
      <c r="AI110" s="239"/>
      <c r="AJ110" s="246"/>
      <c r="AK110" s="237"/>
      <c r="AL110" s="237"/>
      <c r="AM110" s="237"/>
      <c r="AN110" s="237"/>
      <c r="AO110" s="237"/>
      <c r="AP110" s="237"/>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row>
    <row r="111" spans="2:72" s="47" customFormat="1" ht="17.25" customHeight="1">
      <c r="B111" s="152">
        <f>IF($L$2=2,'Alternative Simulation'!C52,(IF($L$2=1,'Baseline Simulation'!C52,"????")))</f>
        <v>2055</v>
      </c>
      <c r="C111" s="567">
        <f>IF($L$2=2,'Alternative Data'!P51,(IF($L$2=1,'Baseline Data'!P51,"????")))</f>
        <v>43200</v>
      </c>
      <c r="D111" s="437">
        <f>IF($L$2=2,'Alternative Data'!Q51,(IF($L$2=1,'Baseline Data'!Q51,"????")))</f>
        <v>104500</v>
      </c>
      <c r="E111" s="413">
        <f>IF($L$2=2,'Alternative Data'!R51,(IF($L$2=1,'Baseline Data'!R51,"????")))</f>
        <v>2.4189814814814814</v>
      </c>
      <c r="F111" s="535">
        <f>IF($L$2=2,'Alternative Data'!B51,(IF($L$2=1,'Baseline Data'!B51,"????")))</f>
        <v>0.18100000000000002</v>
      </c>
      <c r="G111" s="400" t="str">
        <f>IF($L$2=2,'Alternative Data'!H51,(IF($L$2=1,'Baseline Data'!H51,"????")))</f>
        <v>e</v>
      </c>
      <c r="H111" s="400" t="str">
        <f t="shared" si="27"/>
        <v>***</v>
      </c>
      <c r="I111" s="535">
        <f>IF($L$2=2,SUM('Alternative Data'!C51:F51,'Alternative Data'!H51),(IF($L$2=1,SUM('Baseline Data'!C51:F51),"????")))</f>
        <v>0.262</v>
      </c>
      <c r="J111" s="697">
        <f t="shared" si="18"/>
        <v>-0.08099999999999999</v>
      </c>
      <c r="K111" s="537" t="str">
        <f>IF($L$2=2,'Alternative Data'!L51,(IF($L$2=1,'Baseline Data'!L51,"????")))</f>
        <v>&gt;250</v>
      </c>
      <c r="L111" s="614">
        <f>(IF($L$2=2,'Alternative Simulation'!D52,(IF($L$2=1,'Baseline Simulation'!D52,"????"))))</f>
        <v>43200</v>
      </c>
      <c r="M111" s="618">
        <f>(IF($L$2=2,'Alternative Simulation'!E52,(IF($L$2=1,'Baseline Simulation'!E52,"????"))))</f>
        <v>2.4189814814814814</v>
      </c>
      <c r="N111" s="401" t="str">
        <f>(IF($L$2=2,'Alternative Simulation'!F52,(IF($L$2=1,'Baseline Simulation'!F52,"????"))))</f>
        <v>***</v>
      </c>
      <c r="O111" s="157">
        <f>(IF($L$2=2,'Alternative Simulation'!G52,(IF($L$2=1,'Baseline Simulation'!G52,"????"))))</f>
        <v>0.18100000000000002</v>
      </c>
      <c r="P111" s="157">
        <f>(IF($L$2=2,'Alternative Simulation'!H52,(IF($L$2=1,'Baseline Simulation'!H52,"????"))))</f>
        <v>0.062</v>
      </c>
      <c r="Q111" s="157">
        <f>(IF($L$2=2,'Alternative Simulation'!I52,(IF($L$2=1,'Baseline Simulation'!I52,"????"))))</f>
        <v>0.065</v>
      </c>
      <c r="R111" s="157">
        <f>(IF($L$2=2,'Alternative Simulation'!J52,(IF($L$2=1,'Baseline Simulation'!J52,"????"))))</f>
        <v>0.039</v>
      </c>
      <c r="S111" s="157">
        <f>(IF($L$2=2,'Alternative Simulation'!K52,(IF($L$2=1,'Baseline Simulation'!K52,"????"))))</f>
        <v>0.096</v>
      </c>
      <c r="T111" s="490">
        <v>0.040999999999999995</v>
      </c>
      <c r="U111" s="394">
        <f>(IF($L$2=2,'Alternative Simulation'!M52,(IF($L$2=1,'Baseline Simulation'!M52,"????"))))</f>
        <v>2055</v>
      </c>
      <c r="V111" s="601">
        <f>(IF($L$2=2,'Alternative Simulation'!N52,(IF($L$2=1,'Baseline Simulation'!N52,"????"))))</f>
        <v>104500</v>
      </c>
      <c r="W111" s="584" t="str">
        <f>(IF($L$2=2,'Alternative Simulation'!O52,(IF($L$2=1,'Baseline Simulation'!O52,"????"))))</f>
        <v>***</v>
      </c>
      <c r="X111" s="597" t="str">
        <f>(IF($L$2=2,'Alternative Simulation'!P52,(IF($L$2=1,'Baseline Simulation'!P52,"????"))))</f>
        <v>***</v>
      </c>
      <c r="Y111" s="592">
        <f t="shared" si="19"/>
        <v>0.262</v>
      </c>
      <c r="Z111" s="158">
        <f t="shared" si="20"/>
        <v>0.007000000000000006</v>
      </c>
      <c r="AA111" s="158" t="str">
        <f t="shared" si="28"/>
        <v>***</v>
      </c>
      <c r="AB111" s="477" t="str">
        <f t="shared" si="29"/>
        <v>***</v>
      </c>
      <c r="AC111" s="477">
        <f t="shared" si="23"/>
        <v>0.127</v>
      </c>
      <c r="AD111" s="158">
        <f t="shared" si="24"/>
        <v>0.166</v>
      </c>
      <c r="AE111" s="158">
        <f t="shared" si="25"/>
        <v>0.05500000000000001</v>
      </c>
      <c r="AF111" s="158">
        <f t="shared" si="26"/>
        <v>0.10400000000000001</v>
      </c>
      <c r="AG111" s="478">
        <f>IF($L$2=1,'Baseline Data'!$A51,(IF($L$2=2,'Alternative Data'!A51," ")))</f>
        <v>2055</v>
      </c>
      <c r="AI111" s="239"/>
      <c r="AJ111" s="246"/>
      <c r="AK111" s="237"/>
      <c r="AL111" s="237"/>
      <c r="AM111" s="237"/>
      <c r="AN111" s="237"/>
      <c r="AO111" s="237"/>
      <c r="AP111" s="237"/>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row>
    <row r="112" spans="2:72" s="47" customFormat="1" ht="17.25" customHeight="1">
      <c r="B112" s="152">
        <f>IF($L$2=2,'Alternative Simulation'!C53,(IF($L$2=1,'Baseline Simulation'!C53,"????")))</f>
        <v>2056</v>
      </c>
      <c r="C112" s="567">
        <f>IF($L$2=2,'Alternative Data'!P52,(IF($L$2=1,'Baseline Data'!P52,"????")))</f>
        <v>44100</v>
      </c>
      <c r="D112" s="437">
        <f>IF($L$2=2,'Alternative Data'!Q52,(IF($L$2=1,'Baseline Data'!Q52,"????")))</f>
        <v>109100</v>
      </c>
      <c r="E112" s="413">
        <f>IF($L$2=2,'Alternative Data'!R52,(IF($L$2=1,'Baseline Data'!R52,"????")))</f>
        <v>2.473922902494331</v>
      </c>
      <c r="F112" s="535">
        <f>IF($L$2=2,'Alternative Data'!B52,(IF($L$2=1,'Baseline Data'!B52,"????")))</f>
        <v>0.18100000000000002</v>
      </c>
      <c r="G112" s="400" t="str">
        <f>IF($L$2=2,'Alternative Data'!H52,(IF($L$2=1,'Baseline Data'!H52,"????")))</f>
        <v>e</v>
      </c>
      <c r="H112" s="400" t="str">
        <f t="shared" si="27"/>
        <v>***</v>
      </c>
      <c r="I112" s="535">
        <f>IF($L$2=2,SUM('Alternative Data'!C52:F52,'Alternative Data'!H52),(IF($L$2=1,SUM('Baseline Data'!C52:F52),"????")))</f>
        <v>0.264</v>
      </c>
      <c r="J112" s="697">
        <f t="shared" si="18"/>
        <v>-0.08299999999999999</v>
      </c>
      <c r="K112" s="537" t="str">
        <f>IF($L$2=2,'Alternative Data'!L52,(IF($L$2=1,'Baseline Data'!L52,"????")))</f>
        <v>&gt;250</v>
      </c>
      <c r="L112" s="614">
        <f>(IF($L$2=2,'Alternative Simulation'!D53,(IF($L$2=1,'Baseline Simulation'!D53,"????"))))</f>
        <v>44100</v>
      </c>
      <c r="M112" s="618">
        <f>(IF($L$2=2,'Alternative Simulation'!E53,(IF($L$2=1,'Baseline Simulation'!E53,"????"))))</f>
        <v>2.473922902494331</v>
      </c>
      <c r="N112" s="401" t="str">
        <f>(IF($L$2=2,'Alternative Simulation'!F53,(IF($L$2=1,'Baseline Simulation'!F53,"????"))))</f>
        <v>***</v>
      </c>
      <c r="O112" s="157">
        <f>(IF($L$2=2,'Alternative Simulation'!G53,(IF($L$2=1,'Baseline Simulation'!G53,"????"))))</f>
        <v>0.18100000000000002</v>
      </c>
      <c r="P112" s="157">
        <f>(IF($L$2=2,'Alternative Simulation'!H53,(IF($L$2=1,'Baseline Simulation'!H53,"????"))))</f>
        <v>0.062</v>
      </c>
      <c r="Q112" s="157">
        <f>(IF($L$2=2,'Alternative Simulation'!I53,(IF($L$2=1,'Baseline Simulation'!I53,"????"))))</f>
        <v>0.066</v>
      </c>
      <c r="R112" s="157">
        <f>(IF($L$2=2,'Alternative Simulation'!J53,(IF($L$2=1,'Baseline Simulation'!J53,"????"))))</f>
        <v>0.04</v>
      </c>
      <c r="S112" s="157">
        <f>(IF($L$2=2,'Alternative Simulation'!K53,(IF($L$2=1,'Baseline Simulation'!K53,"????"))))</f>
        <v>0.096</v>
      </c>
      <c r="T112" s="490">
        <v>0.040999999999999995</v>
      </c>
      <c r="U112" s="394">
        <f>(IF($L$2=2,'Alternative Simulation'!M53,(IF($L$2=1,'Baseline Simulation'!M53,"????"))))</f>
        <v>2056</v>
      </c>
      <c r="V112" s="601">
        <f>(IF($L$2=2,'Alternative Simulation'!N53,(IF($L$2=1,'Baseline Simulation'!N53,"????"))))</f>
        <v>109100</v>
      </c>
      <c r="W112" s="584" t="str">
        <f>(IF($L$2=2,'Alternative Simulation'!O53,(IF($L$2=1,'Baseline Simulation'!O53,"????"))))</f>
        <v>***</v>
      </c>
      <c r="X112" s="597" t="str">
        <f>(IF($L$2=2,'Alternative Simulation'!P53,(IF($L$2=1,'Baseline Simulation'!P53,"????"))))</f>
        <v>***</v>
      </c>
      <c r="Y112" s="592">
        <f t="shared" si="19"/>
        <v>0.264</v>
      </c>
      <c r="Z112" s="158">
        <f t="shared" si="20"/>
        <v>0.010000000000000037</v>
      </c>
      <c r="AA112" s="158" t="str">
        <f t="shared" si="28"/>
        <v>***</v>
      </c>
      <c r="AB112" s="477" t="str">
        <f t="shared" si="29"/>
        <v>***</v>
      </c>
      <c r="AC112" s="477">
        <f t="shared" si="23"/>
        <v>0.128</v>
      </c>
      <c r="AD112" s="158">
        <f t="shared" si="24"/>
        <v>0.168</v>
      </c>
      <c r="AE112" s="158">
        <f t="shared" si="25"/>
        <v>0.05500000000000001</v>
      </c>
      <c r="AF112" s="158">
        <f t="shared" si="26"/>
        <v>0.10600000000000001</v>
      </c>
      <c r="AG112" s="478">
        <f>IF($L$2=1,'Baseline Data'!$A52,(IF($L$2=2,'Alternative Data'!A52," ")))</f>
        <v>2056</v>
      </c>
      <c r="AI112" s="239"/>
      <c r="AJ112" s="246"/>
      <c r="AK112" s="237"/>
      <c r="AL112" s="237"/>
      <c r="AM112" s="237"/>
      <c r="AN112" s="237"/>
      <c r="AO112" s="237"/>
      <c r="AP112" s="237"/>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row>
    <row r="113" spans="2:72" s="47" customFormat="1" ht="17.25" customHeight="1">
      <c r="B113" s="152">
        <f>IF($L$2=2,'Alternative Simulation'!C54,(IF($L$2=1,'Baseline Simulation'!C54,"????")))</f>
        <v>2057</v>
      </c>
      <c r="C113" s="567">
        <f>IF($L$2=2,'Alternative Data'!P53,(IF($L$2=1,'Baseline Data'!P53,"????")))</f>
        <v>45000</v>
      </c>
      <c r="D113" s="437">
        <f>IF($L$2=2,'Alternative Data'!Q53,(IF($L$2=1,'Baseline Data'!Q53,"????")))</f>
        <v>113900</v>
      </c>
      <c r="E113" s="413">
        <f>IF($L$2=2,'Alternative Data'!R53,(IF($L$2=1,'Baseline Data'!R53,"????")))</f>
        <v>2.531111111111111</v>
      </c>
      <c r="F113" s="535">
        <f>IF($L$2=2,'Alternative Data'!B53,(IF($L$2=1,'Baseline Data'!B53,"????")))</f>
        <v>0.18100000000000002</v>
      </c>
      <c r="G113" s="400" t="str">
        <f>IF($L$2=2,'Alternative Data'!H53,(IF($L$2=1,'Baseline Data'!H53,"????")))</f>
        <v>e</v>
      </c>
      <c r="H113" s="400" t="str">
        <f t="shared" si="27"/>
        <v>***</v>
      </c>
      <c r="I113" s="535">
        <f>IF($L$2=2,SUM('Alternative Data'!C53:F53,'Alternative Data'!H53),(IF($L$2=1,SUM('Baseline Data'!C53:F53),"????")))</f>
        <v>0.266</v>
      </c>
      <c r="J113" s="697">
        <f t="shared" si="18"/>
        <v>-0.08499999999999999</v>
      </c>
      <c r="K113" s="537" t="str">
        <f>IF($L$2=2,'Alternative Data'!L53,(IF($L$2=1,'Baseline Data'!L53,"????")))</f>
        <v>&gt;250</v>
      </c>
      <c r="L113" s="614">
        <f>(IF($L$2=2,'Alternative Simulation'!D54,(IF($L$2=1,'Baseline Simulation'!D54,"????"))))</f>
        <v>45000</v>
      </c>
      <c r="M113" s="618">
        <f>(IF($L$2=2,'Alternative Simulation'!E54,(IF($L$2=1,'Baseline Simulation'!E54,"????"))))</f>
        <v>2.531111111111111</v>
      </c>
      <c r="N113" s="401" t="str">
        <f>(IF($L$2=2,'Alternative Simulation'!F54,(IF($L$2=1,'Baseline Simulation'!F54,"????"))))</f>
        <v>***</v>
      </c>
      <c r="O113" s="157">
        <f>(IF($L$2=2,'Alternative Simulation'!G54,(IF($L$2=1,'Baseline Simulation'!G54,"????"))))</f>
        <v>0.18100000000000002</v>
      </c>
      <c r="P113" s="157">
        <f>(IF($L$2=2,'Alternative Simulation'!H54,(IF($L$2=1,'Baseline Simulation'!H54,"????"))))</f>
        <v>0.063</v>
      </c>
      <c r="Q113" s="157">
        <f>(IF($L$2=2,'Alternative Simulation'!I54,(IF($L$2=1,'Baseline Simulation'!I54,"????"))))</f>
        <v>0.067</v>
      </c>
      <c r="R113" s="157">
        <f>(IF($L$2=2,'Alternative Simulation'!J54,(IF($L$2=1,'Baseline Simulation'!J54,"????"))))</f>
        <v>0.04</v>
      </c>
      <c r="S113" s="157">
        <f>(IF($L$2=2,'Alternative Simulation'!K54,(IF($L$2=1,'Baseline Simulation'!K54,"????"))))</f>
        <v>0.096</v>
      </c>
      <c r="T113" s="490">
        <v>0.040999999999999995</v>
      </c>
      <c r="U113" s="394">
        <f>(IF($L$2=2,'Alternative Simulation'!M54,(IF($L$2=1,'Baseline Simulation'!M54,"????"))))</f>
        <v>2057</v>
      </c>
      <c r="V113" s="601">
        <f>(IF($L$2=2,'Alternative Simulation'!N54,(IF($L$2=1,'Baseline Simulation'!N54,"????"))))</f>
        <v>113900</v>
      </c>
      <c r="W113" s="584" t="str">
        <f>(IF($L$2=2,'Alternative Simulation'!O54,(IF($L$2=1,'Baseline Simulation'!O54,"????"))))</f>
        <v>***</v>
      </c>
      <c r="X113" s="597" t="str">
        <f>(IF($L$2=2,'Alternative Simulation'!P54,(IF($L$2=1,'Baseline Simulation'!P54,"????"))))</f>
        <v>***</v>
      </c>
      <c r="Y113" s="592">
        <f t="shared" si="19"/>
        <v>0.266</v>
      </c>
      <c r="Z113" s="158">
        <f t="shared" si="20"/>
        <v>0.016000000000000014</v>
      </c>
      <c r="AA113" s="158" t="str">
        <f t="shared" si="28"/>
        <v>***</v>
      </c>
      <c r="AB113" s="477" t="str">
        <f t="shared" si="29"/>
        <v>***</v>
      </c>
      <c r="AC113" s="477">
        <f t="shared" si="23"/>
        <v>0.13</v>
      </c>
      <c r="AD113" s="158">
        <f t="shared" si="24"/>
        <v>0.17</v>
      </c>
      <c r="AE113" s="158">
        <f t="shared" si="25"/>
        <v>0.05500000000000001</v>
      </c>
      <c r="AF113" s="158">
        <f t="shared" si="26"/>
        <v>0.10700000000000001</v>
      </c>
      <c r="AG113" s="478">
        <f>IF($L$2=1,'Baseline Data'!$A53,(IF($L$2=2,'Alternative Data'!A53," ")))</f>
        <v>2057</v>
      </c>
      <c r="AI113" s="239"/>
      <c r="AJ113" s="246"/>
      <c r="AK113" s="237"/>
      <c r="AL113" s="237"/>
      <c r="AM113" s="237"/>
      <c r="AN113" s="237"/>
      <c r="AO113" s="237"/>
      <c r="AP113" s="237"/>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row>
    <row r="114" spans="2:72" s="47" customFormat="1" ht="17.25" customHeight="1">
      <c r="B114" s="152">
        <f>IF($L$2=2,'Alternative Simulation'!C55,(IF($L$2=1,'Baseline Simulation'!C55,"????")))</f>
        <v>2058</v>
      </c>
      <c r="C114" s="567">
        <f>IF($L$2=2,'Alternative Data'!P54,(IF($L$2=1,'Baseline Data'!P54,"????")))</f>
        <v>46000</v>
      </c>
      <c r="D114" s="437">
        <f>IF($L$2=2,'Alternative Data'!Q54,(IF($L$2=1,'Baseline Data'!Q54,"????")))</f>
        <v>118900</v>
      </c>
      <c r="E114" s="413">
        <f>IF($L$2=2,'Alternative Data'!R54,(IF($L$2=1,'Baseline Data'!R54,"????")))</f>
        <v>2.5847826086956522</v>
      </c>
      <c r="F114" s="535">
        <f>IF($L$2=2,'Alternative Data'!B54,(IF($L$2=1,'Baseline Data'!B54,"????")))</f>
        <v>0.18100000000000002</v>
      </c>
      <c r="G114" s="400" t="str">
        <f>IF($L$2=2,'Alternative Data'!H54,(IF($L$2=1,'Baseline Data'!H54,"????")))</f>
        <v>e</v>
      </c>
      <c r="H114" s="400" t="str">
        <f t="shared" si="27"/>
        <v>***</v>
      </c>
      <c r="I114" s="535">
        <f>IF($L$2=2,SUM('Alternative Data'!C54:F54,'Alternative Data'!H54),(IF($L$2=1,SUM('Baseline Data'!C54:F54),"????")))</f>
        <v>0.267</v>
      </c>
      <c r="J114" s="697">
        <f t="shared" si="18"/>
        <v>-0.086</v>
      </c>
      <c r="K114" s="537" t="str">
        <f>IF($L$2=2,'Alternative Data'!L54,(IF($L$2=1,'Baseline Data'!L54,"????")))</f>
        <v>&gt;250</v>
      </c>
      <c r="L114" s="614">
        <f>(IF($L$2=2,'Alternative Simulation'!D55,(IF($L$2=1,'Baseline Simulation'!D55,"????"))))</f>
        <v>46000</v>
      </c>
      <c r="M114" s="618">
        <f>(IF($L$2=2,'Alternative Simulation'!E55,(IF($L$2=1,'Baseline Simulation'!E55,"????"))))</f>
        <v>2.5847826086956522</v>
      </c>
      <c r="N114" s="401" t="str">
        <f>(IF($L$2=2,'Alternative Simulation'!F55,(IF($L$2=1,'Baseline Simulation'!F55,"????"))))</f>
        <v>***</v>
      </c>
      <c r="O114" s="157">
        <f>(IF($L$2=2,'Alternative Simulation'!G55,(IF($L$2=1,'Baseline Simulation'!G55,"????"))))</f>
        <v>0.18100000000000002</v>
      </c>
      <c r="P114" s="157">
        <f>(IF($L$2=2,'Alternative Simulation'!H55,(IF($L$2=1,'Baseline Simulation'!H55,"????"))))</f>
        <v>0.063</v>
      </c>
      <c r="Q114" s="157">
        <f>(IF($L$2=2,'Alternative Simulation'!I55,(IF($L$2=1,'Baseline Simulation'!I55,"????"))))</f>
        <v>0.068</v>
      </c>
      <c r="R114" s="157">
        <f>(IF($L$2=2,'Alternative Simulation'!J55,(IF($L$2=1,'Baseline Simulation'!J55,"????"))))</f>
        <v>0.04</v>
      </c>
      <c r="S114" s="157">
        <f>(IF($L$2=2,'Alternative Simulation'!K55,(IF($L$2=1,'Baseline Simulation'!K55,"????"))))</f>
        <v>0.096</v>
      </c>
      <c r="T114" s="490">
        <v>0.040999999999999995</v>
      </c>
      <c r="U114" s="394">
        <f>(IF($L$2=2,'Alternative Simulation'!M55,(IF($L$2=1,'Baseline Simulation'!M55,"????"))))</f>
        <v>2058</v>
      </c>
      <c r="V114" s="601">
        <f>(IF($L$2=2,'Alternative Simulation'!N55,(IF($L$2=1,'Baseline Simulation'!N55,"????"))))</f>
        <v>118900</v>
      </c>
      <c r="W114" s="584" t="str">
        <f>(IF($L$2=2,'Alternative Simulation'!O55,(IF($L$2=1,'Baseline Simulation'!O55,"????"))))</f>
        <v>***</v>
      </c>
      <c r="X114" s="597" t="str">
        <f>(IF($L$2=2,'Alternative Simulation'!P55,(IF($L$2=1,'Baseline Simulation'!P55,"????"))))</f>
        <v>***</v>
      </c>
      <c r="Y114" s="592">
        <f t="shared" si="19"/>
        <v>0.267</v>
      </c>
      <c r="Z114" s="158">
        <f t="shared" si="20"/>
        <v>0.018000000000000016</v>
      </c>
      <c r="AA114" s="158" t="str">
        <f t="shared" si="28"/>
        <v>***</v>
      </c>
      <c r="AB114" s="477" t="str">
        <f t="shared" si="29"/>
        <v>***</v>
      </c>
      <c r="AC114" s="477">
        <f t="shared" si="23"/>
        <v>0.131</v>
      </c>
      <c r="AD114" s="158">
        <f t="shared" si="24"/>
        <v>0.171</v>
      </c>
      <c r="AE114" s="158">
        <f t="shared" si="25"/>
        <v>0.05500000000000001</v>
      </c>
      <c r="AF114" s="158">
        <f t="shared" si="26"/>
        <v>0.10800000000000001</v>
      </c>
      <c r="AG114" s="478">
        <f>IF($L$2=1,'Baseline Data'!$A54,(IF($L$2=2,'Alternative Data'!A54," ")))</f>
        <v>2058</v>
      </c>
      <c r="AI114" s="239"/>
      <c r="AJ114" s="246"/>
      <c r="AK114" s="237"/>
      <c r="AL114" s="237"/>
      <c r="AM114" s="237"/>
      <c r="AN114" s="237"/>
      <c r="AO114" s="237"/>
      <c r="AP114" s="237"/>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row>
    <row r="115" spans="2:72" s="47" customFormat="1" ht="17.25" customHeight="1">
      <c r="B115" s="152">
        <f>IF($L$2=2,'Alternative Simulation'!C56,(IF($L$2=1,'Baseline Simulation'!C56,"????")))</f>
        <v>2059</v>
      </c>
      <c r="C115" s="567">
        <f>IF($L$2=2,'Alternative Data'!P55,(IF($L$2=1,'Baseline Data'!P55,"????")))</f>
        <v>47000</v>
      </c>
      <c r="D115" s="437">
        <f>IF($L$2=2,'Alternative Data'!Q55,(IF($L$2=1,'Baseline Data'!Q55,"????")))</f>
        <v>124300</v>
      </c>
      <c r="E115" s="413">
        <f>IF($L$2=2,'Alternative Data'!R55,(IF($L$2=1,'Baseline Data'!R55,"????")))</f>
        <v>2.6446808510638298</v>
      </c>
      <c r="F115" s="535">
        <f>IF($L$2=2,'Alternative Data'!B55,(IF($L$2=1,'Baseline Data'!B55,"????")))</f>
        <v>0.18100000000000002</v>
      </c>
      <c r="G115" s="400" t="str">
        <f>IF($L$2=2,'Alternative Data'!H55,(IF($L$2=1,'Baseline Data'!H55,"????")))</f>
        <v>e</v>
      </c>
      <c r="H115" s="400" t="str">
        <f t="shared" si="27"/>
        <v>***</v>
      </c>
      <c r="I115" s="535">
        <f>IF($L$2=2,SUM('Alternative Data'!C55:F55,'Alternative Data'!H55),(IF($L$2=1,SUM('Baseline Data'!C55:F55),"????")))</f>
        <v>0.269</v>
      </c>
      <c r="J115" s="697">
        <f t="shared" si="18"/>
        <v>-0.088</v>
      </c>
      <c r="K115" s="537" t="str">
        <f>IF($L$2=2,'Alternative Data'!L55,(IF($L$2=1,'Baseline Data'!L55,"????")))</f>
        <v>&gt;250</v>
      </c>
      <c r="L115" s="614">
        <f>(IF($L$2=2,'Alternative Simulation'!D56,(IF($L$2=1,'Baseline Simulation'!D56,"????"))))</f>
        <v>47000</v>
      </c>
      <c r="M115" s="618">
        <f>(IF($L$2=2,'Alternative Simulation'!E56,(IF($L$2=1,'Baseline Simulation'!E56,"????"))))</f>
        <v>2.6446808510638298</v>
      </c>
      <c r="N115" s="401" t="str">
        <f>(IF($L$2=2,'Alternative Simulation'!F56,(IF($L$2=1,'Baseline Simulation'!F56,"????"))))</f>
        <v>***</v>
      </c>
      <c r="O115" s="157">
        <f>(IF($L$2=2,'Alternative Simulation'!G56,(IF($L$2=1,'Baseline Simulation'!G56,"????"))))</f>
        <v>0.18100000000000002</v>
      </c>
      <c r="P115" s="157">
        <f>(IF($L$2=2,'Alternative Simulation'!H56,(IF($L$2=1,'Baseline Simulation'!H56,"????"))))</f>
        <v>0.063</v>
      </c>
      <c r="Q115" s="157">
        <f>(IF($L$2=2,'Alternative Simulation'!I56,(IF($L$2=1,'Baseline Simulation'!I56,"????"))))</f>
        <v>0.069</v>
      </c>
      <c r="R115" s="157">
        <f>(IF($L$2=2,'Alternative Simulation'!J56,(IF($L$2=1,'Baseline Simulation'!J56,"????"))))</f>
        <v>0.040999999999999995</v>
      </c>
      <c r="S115" s="157">
        <f>(IF($L$2=2,'Alternative Simulation'!K56,(IF($L$2=1,'Baseline Simulation'!K56,"????"))))</f>
        <v>0.096</v>
      </c>
      <c r="T115" s="490">
        <v>0.040999999999999995</v>
      </c>
      <c r="U115" s="394">
        <f>(IF($L$2=2,'Alternative Simulation'!M56,(IF($L$2=1,'Baseline Simulation'!M56,"????"))))</f>
        <v>2059</v>
      </c>
      <c r="V115" s="601">
        <f>(IF($L$2=2,'Alternative Simulation'!N56,(IF($L$2=1,'Baseline Simulation'!N56,"????"))))</f>
        <v>124300</v>
      </c>
      <c r="W115" s="584" t="str">
        <f>(IF($L$2=2,'Alternative Simulation'!O56,(IF($L$2=1,'Baseline Simulation'!O56,"????"))))</f>
        <v>***</v>
      </c>
      <c r="X115" s="597" t="str">
        <f>(IF($L$2=2,'Alternative Simulation'!P56,(IF($L$2=1,'Baseline Simulation'!P56,"????"))))</f>
        <v>***</v>
      </c>
      <c r="Y115" s="592">
        <f t="shared" si="19"/>
        <v>0.269</v>
      </c>
      <c r="Z115" s="158">
        <f t="shared" si="20"/>
        <v>0.02100000000000002</v>
      </c>
      <c r="AA115" s="158" t="str">
        <f t="shared" si="28"/>
        <v>***</v>
      </c>
      <c r="AB115" s="477" t="str">
        <f t="shared" si="29"/>
        <v>***</v>
      </c>
      <c r="AC115" s="477">
        <f t="shared" si="23"/>
        <v>0.132</v>
      </c>
      <c r="AD115" s="158">
        <f t="shared" si="24"/>
        <v>0.173</v>
      </c>
      <c r="AE115" s="158">
        <f t="shared" si="25"/>
        <v>0.05500000000000001</v>
      </c>
      <c r="AF115" s="158">
        <f t="shared" si="26"/>
        <v>0.11</v>
      </c>
      <c r="AG115" s="478">
        <f>IF($L$2=1,'Baseline Data'!$A55,(IF($L$2=2,'Alternative Data'!A55," ")))</f>
        <v>2059</v>
      </c>
      <c r="AI115" s="239"/>
      <c r="AJ115" s="246"/>
      <c r="AK115" s="237"/>
      <c r="AL115" s="237"/>
      <c r="AM115" s="237"/>
      <c r="AN115" s="237"/>
      <c r="AO115" s="237"/>
      <c r="AP115" s="237"/>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row>
    <row r="116" spans="2:72" s="47" customFormat="1" ht="17.25" customHeight="1">
      <c r="B116" s="152">
        <f>IF($L$2=2,'Alternative Simulation'!C57,(IF($L$2=1,'Baseline Simulation'!C57,"????")))</f>
        <v>2060</v>
      </c>
      <c r="C116" s="567">
        <f>IF($L$2=2,'Alternative Data'!P56,(IF($L$2=1,'Baseline Data'!P56,"????")))</f>
        <v>48000</v>
      </c>
      <c r="D116" s="437">
        <f>IF($L$2=2,'Alternative Data'!Q56,(IF($L$2=1,'Baseline Data'!Q56,"????")))</f>
        <v>129800</v>
      </c>
      <c r="E116" s="413">
        <f>IF($L$2=2,'Alternative Data'!R56,(IF($L$2=1,'Baseline Data'!R56,"????")))</f>
        <v>2.7041666666666666</v>
      </c>
      <c r="F116" s="535">
        <f>IF($L$2=2,'Alternative Data'!B56,(IF($L$2=1,'Baseline Data'!B56,"????")))</f>
        <v>0.18100000000000002</v>
      </c>
      <c r="G116" s="400" t="str">
        <f>IF($L$2=2,'Alternative Data'!H56,(IF($L$2=1,'Baseline Data'!H56,"????")))</f>
        <v>e</v>
      </c>
      <c r="H116" s="400" t="str">
        <f t="shared" si="27"/>
        <v>***</v>
      </c>
      <c r="I116" s="535">
        <f>IF($L$2=2,SUM('Alternative Data'!C56:F56,'Alternative Data'!H56),(IF($L$2=1,SUM('Baseline Data'!C56:F56),"????")))</f>
        <v>0.27</v>
      </c>
      <c r="J116" s="697">
        <f t="shared" si="18"/>
        <v>-0.089</v>
      </c>
      <c r="K116" s="537" t="str">
        <f>IF($L$2=2,'Alternative Data'!L56,(IF($L$2=1,'Baseline Data'!L56,"????")))</f>
        <v>&gt;250</v>
      </c>
      <c r="L116" s="614">
        <f>(IF($L$2=2,'Alternative Simulation'!D57,(IF($L$2=1,'Baseline Simulation'!D57,"????"))))</f>
        <v>48000</v>
      </c>
      <c r="M116" s="618">
        <f>(IF($L$2=2,'Alternative Simulation'!E57,(IF($L$2=1,'Baseline Simulation'!E57,"????"))))</f>
        <v>2.7041666666666666</v>
      </c>
      <c r="N116" s="401" t="str">
        <f>(IF($L$2=2,'Alternative Simulation'!F57,(IF($L$2=1,'Baseline Simulation'!F57,"????"))))</f>
        <v>***</v>
      </c>
      <c r="O116" s="157">
        <f>(IF($L$2=2,'Alternative Simulation'!G57,(IF($L$2=1,'Baseline Simulation'!G57,"????"))))</f>
        <v>0.18100000000000002</v>
      </c>
      <c r="P116" s="157">
        <f>(IF($L$2=2,'Alternative Simulation'!H57,(IF($L$2=1,'Baseline Simulation'!H57,"????"))))</f>
        <v>0.063</v>
      </c>
      <c r="Q116" s="157">
        <f>(IF($L$2=2,'Alternative Simulation'!I57,(IF($L$2=1,'Baseline Simulation'!I57,"????"))))</f>
        <v>0.07</v>
      </c>
      <c r="R116" s="157">
        <f>(IF($L$2=2,'Alternative Simulation'!J57,(IF($L$2=1,'Baseline Simulation'!J57,"????"))))</f>
        <v>0.040999999999999995</v>
      </c>
      <c r="S116" s="157">
        <f>(IF($L$2=2,'Alternative Simulation'!K57,(IF($L$2=1,'Baseline Simulation'!K57,"????"))))</f>
        <v>0.096</v>
      </c>
      <c r="T116" s="490">
        <v>0.040999999999999995</v>
      </c>
      <c r="U116" s="394">
        <f>(IF($L$2=2,'Alternative Simulation'!M57,(IF($L$2=1,'Baseline Simulation'!M57,"????"))))</f>
        <v>2060</v>
      </c>
      <c r="V116" s="601">
        <f>(IF($L$2=2,'Alternative Simulation'!N57,(IF($L$2=1,'Baseline Simulation'!N57,"????"))))</f>
        <v>129800</v>
      </c>
      <c r="W116" s="584" t="str">
        <f>(IF($L$2=2,'Alternative Simulation'!O57,(IF($L$2=1,'Baseline Simulation'!O57,"????"))))</f>
        <v>***</v>
      </c>
      <c r="X116" s="597" t="str">
        <f>(IF($L$2=2,'Alternative Simulation'!P57,(IF($L$2=1,'Baseline Simulation'!P57,"????"))))</f>
        <v>***</v>
      </c>
      <c r="Y116" s="592">
        <f t="shared" si="19"/>
        <v>0.27</v>
      </c>
      <c r="Z116" s="158">
        <f t="shared" si="20"/>
        <v>0.02200000000000002</v>
      </c>
      <c r="AA116" s="158" t="str">
        <f t="shared" si="28"/>
        <v>***</v>
      </c>
      <c r="AB116" s="477" t="str">
        <f t="shared" si="29"/>
        <v>***</v>
      </c>
      <c r="AC116" s="477">
        <f t="shared" si="23"/>
        <v>0.133</v>
      </c>
      <c r="AD116" s="158">
        <f t="shared" si="24"/>
        <v>0.174</v>
      </c>
      <c r="AE116" s="158">
        <f t="shared" si="25"/>
        <v>0.05500000000000001</v>
      </c>
      <c r="AF116" s="158">
        <f t="shared" si="26"/>
        <v>0.111</v>
      </c>
      <c r="AG116" s="478">
        <f>IF($L$2=1,'Baseline Data'!$A56,(IF($L$2=2,'Alternative Data'!A56," ")))</f>
        <v>2060</v>
      </c>
      <c r="AI116" s="239"/>
      <c r="AJ116" s="246"/>
      <c r="AK116" s="237"/>
      <c r="AL116" s="237"/>
      <c r="AM116" s="237"/>
      <c r="AN116" s="237"/>
      <c r="AO116" s="237"/>
      <c r="AP116" s="237"/>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row>
    <row r="117" spans="2:72" s="47" customFormat="1" ht="17.25" customHeight="1">
      <c r="B117" s="152">
        <f>IF($L$2=2,'Alternative Simulation'!C58,(IF($L$2=1,'Baseline Simulation'!C58,"????")))</f>
        <v>2061</v>
      </c>
      <c r="C117" s="567">
        <f>IF($L$2=2,'Alternative Data'!P57,(IF($L$2=1,'Baseline Data'!P57,"????")))</f>
        <v>49000</v>
      </c>
      <c r="D117" s="437">
        <f>IF($L$2=2,'Alternative Data'!Q57,(IF($L$2=1,'Baseline Data'!Q57,"????")))</f>
        <v>135500</v>
      </c>
      <c r="E117" s="413">
        <f>IF($L$2=2,'Alternative Data'!R57,(IF($L$2=1,'Baseline Data'!R57,"????")))</f>
        <v>2.7653061224489797</v>
      </c>
      <c r="F117" s="535">
        <f>IF($L$2=2,'Alternative Data'!B57,(IF($L$2=1,'Baseline Data'!B57,"????")))</f>
        <v>0.18100000000000002</v>
      </c>
      <c r="G117" s="400" t="str">
        <f>IF($L$2=2,'Alternative Data'!H57,(IF($L$2=1,'Baseline Data'!H57,"????")))</f>
        <v>e</v>
      </c>
      <c r="H117" s="400" t="str">
        <f t="shared" si="27"/>
        <v>***</v>
      </c>
      <c r="I117" s="535">
        <f>IF($L$2=2,SUM('Alternative Data'!C57:F57,'Alternative Data'!H57),(IF($L$2=1,SUM('Baseline Data'!C57:F57),"????")))</f>
        <v>0.271</v>
      </c>
      <c r="J117" s="697">
        <f t="shared" si="18"/>
        <v>-0.09</v>
      </c>
      <c r="K117" s="537" t="str">
        <f>IF($L$2=2,'Alternative Data'!L57,(IF($L$2=1,'Baseline Data'!L57,"????")))</f>
        <v>&gt;250</v>
      </c>
      <c r="L117" s="614">
        <f>(IF($L$2=2,'Alternative Simulation'!D58,(IF($L$2=1,'Baseline Simulation'!D58,"????"))))</f>
        <v>49000</v>
      </c>
      <c r="M117" s="618">
        <f>(IF($L$2=2,'Alternative Simulation'!E58,(IF($L$2=1,'Baseline Simulation'!E58,"????"))))</f>
        <v>2.7653061224489797</v>
      </c>
      <c r="N117" s="401" t="str">
        <f>(IF($L$2=2,'Alternative Simulation'!F58,(IF($L$2=1,'Baseline Simulation'!F58,"????"))))</f>
        <v>***</v>
      </c>
      <c r="O117" s="157">
        <f>(IF($L$2=2,'Alternative Simulation'!G58,(IF($L$2=1,'Baseline Simulation'!G58,"????"))))</f>
        <v>0.18100000000000002</v>
      </c>
      <c r="P117" s="157">
        <f>(IF($L$2=2,'Alternative Simulation'!H58,(IF($L$2=1,'Baseline Simulation'!H58,"????"))))</f>
        <v>0.063</v>
      </c>
      <c r="Q117" s="157">
        <f>(IF($L$2=2,'Alternative Simulation'!I58,(IF($L$2=1,'Baseline Simulation'!I58,"????"))))</f>
        <v>0.071</v>
      </c>
      <c r="R117" s="157">
        <f>(IF($L$2=2,'Alternative Simulation'!J58,(IF($L$2=1,'Baseline Simulation'!J58,"????"))))</f>
        <v>0.040999999999999995</v>
      </c>
      <c r="S117" s="157">
        <f>(IF($L$2=2,'Alternative Simulation'!K58,(IF($L$2=1,'Baseline Simulation'!K58,"????"))))</f>
        <v>0.096</v>
      </c>
      <c r="T117" s="490">
        <v>0.040999999999999995</v>
      </c>
      <c r="U117" s="394">
        <f>(IF($L$2=2,'Alternative Simulation'!M58,(IF($L$2=1,'Baseline Simulation'!M58,"????"))))</f>
        <v>2061</v>
      </c>
      <c r="V117" s="601">
        <f>(IF($L$2=2,'Alternative Simulation'!N58,(IF($L$2=1,'Baseline Simulation'!N58,"????"))))</f>
        <v>135500</v>
      </c>
      <c r="W117" s="584" t="str">
        <f>(IF($L$2=2,'Alternative Simulation'!O58,(IF($L$2=1,'Baseline Simulation'!O58,"????"))))</f>
        <v>***</v>
      </c>
      <c r="X117" s="597" t="str">
        <f>(IF($L$2=2,'Alternative Simulation'!P58,(IF($L$2=1,'Baseline Simulation'!P58,"????"))))</f>
        <v>***</v>
      </c>
      <c r="Y117" s="592">
        <f t="shared" si="19"/>
        <v>0.271</v>
      </c>
      <c r="Z117" s="158">
        <f t="shared" si="20"/>
        <v>0.019000000000000017</v>
      </c>
      <c r="AA117" s="158" t="str">
        <f t="shared" si="28"/>
        <v>***</v>
      </c>
      <c r="AB117" s="477" t="str">
        <f t="shared" si="29"/>
        <v>***</v>
      </c>
      <c r="AC117" s="477">
        <f t="shared" si="23"/>
        <v>0.134</v>
      </c>
      <c r="AD117" s="158">
        <f t="shared" si="24"/>
        <v>0.175</v>
      </c>
      <c r="AE117" s="158">
        <f t="shared" si="25"/>
        <v>0.05500000000000001</v>
      </c>
      <c r="AF117" s="158">
        <f t="shared" si="26"/>
        <v>0.11199999999999999</v>
      </c>
      <c r="AG117" s="478">
        <f>IF($L$2=1,'Baseline Data'!$A57,(IF($L$2=2,'Alternative Data'!A57," ")))</f>
        <v>2061</v>
      </c>
      <c r="AI117" s="239"/>
      <c r="AJ117" s="246"/>
      <c r="AK117" s="237"/>
      <c r="AL117" s="237"/>
      <c r="AM117" s="237"/>
      <c r="AN117" s="237"/>
      <c r="AO117" s="237"/>
      <c r="AP117" s="237"/>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row>
    <row r="118" spans="2:72" s="47" customFormat="1" ht="17.25" customHeight="1">
      <c r="B118" s="152">
        <f>IF($L$2=2,'Alternative Simulation'!C59,(IF($L$2=1,'Baseline Simulation'!C59,"????")))</f>
        <v>2062</v>
      </c>
      <c r="C118" s="567">
        <f>IF($L$2=2,'Alternative Data'!P58,(IF($L$2=1,'Baseline Data'!P58,"????")))</f>
        <v>50100</v>
      </c>
      <c r="D118" s="437">
        <f>IF($L$2=2,'Alternative Data'!Q58,(IF($L$2=1,'Baseline Data'!Q58,"????")))</f>
        <v>141500</v>
      </c>
      <c r="E118" s="413">
        <f>IF($L$2=2,'Alternative Data'!R58,(IF($L$2=1,'Baseline Data'!R58,"????")))</f>
        <v>2.8243512974051894</v>
      </c>
      <c r="F118" s="535">
        <f>IF($L$2=2,'Alternative Data'!B58,(IF($L$2=1,'Baseline Data'!B58,"????")))</f>
        <v>0.18100000000000002</v>
      </c>
      <c r="G118" s="400" t="str">
        <f>IF($L$2=2,'Alternative Data'!H58,(IF($L$2=1,'Baseline Data'!H58,"????")))</f>
        <v>e</v>
      </c>
      <c r="H118" s="400" t="str">
        <f t="shared" si="27"/>
        <v>***</v>
      </c>
      <c r="I118" s="535">
        <f>IF($L$2=2,SUM('Alternative Data'!C58:F58,'Alternative Data'!H58),(IF($L$2=1,SUM('Baseline Data'!C58:F58),"????")))</f>
        <v>0.273</v>
      </c>
      <c r="J118" s="697">
        <f t="shared" si="18"/>
        <v>-0.092</v>
      </c>
      <c r="K118" s="537" t="str">
        <f>IF($L$2=2,'Alternative Data'!L58,(IF($L$2=1,'Baseline Data'!L58,"????")))</f>
        <v>&gt;250</v>
      </c>
      <c r="L118" s="614">
        <f>(IF($L$2=2,'Alternative Simulation'!D59,(IF($L$2=1,'Baseline Simulation'!D59,"????"))))</f>
        <v>50100</v>
      </c>
      <c r="M118" s="618">
        <f>(IF($L$2=2,'Alternative Simulation'!E59,(IF($L$2=1,'Baseline Simulation'!E59,"????"))))</f>
        <v>2.8243512974051894</v>
      </c>
      <c r="N118" s="401" t="str">
        <f>(IF($L$2=2,'Alternative Simulation'!F59,(IF($L$2=1,'Baseline Simulation'!F59,"????"))))</f>
        <v>***</v>
      </c>
      <c r="O118" s="157">
        <f>(IF($L$2=2,'Alternative Simulation'!G59,(IF($L$2=1,'Baseline Simulation'!G59,"????"))))</f>
        <v>0.18100000000000002</v>
      </c>
      <c r="P118" s="157">
        <f>(IF($L$2=2,'Alternative Simulation'!H59,(IF($L$2=1,'Baseline Simulation'!H59,"????"))))</f>
        <v>0.064</v>
      </c>
      <c r="Q118" s="157">
        <f>(IF($L$2=2,'Alternative Simulation'!I59,(IF($L$2=1,'Baseline Simulation'!I59,"????"))))</f>
        <v>0.07200000000000001</v>
      </c>
      <c r="R118" s="157">
        <f>(IF($L$2=2,'Alternative Simulation'!J59,(IF($L$2=1,'Baseline Simulation'!J59,"????"))))</f>
        <v>0.040999999999999995</v>
      </c>
      <c r="S118" s="157">
        <f>(IF($L$2=2,'Alternative Simulation'!K59,(IF($L$2=1,'Baseline Simulation'!K59,"????"))))</f>
        <v>0.096</v>
      </c>
      <c r="T118" s="490">
        <v>0.040999999999999995</v>
      </c>
      <c r="U118" s="394">
        <f>(IF($L$2=2,'Alternative Simulation'!M59,(IF($L$2=1,'Baseline Simulation'!M59,"????"))))</f>
        <v>2062</v>
      </c>
      <c r="V118" s="601">
        <f>(IF($L$2=2,'Alternative Simulation'!N59,(IF($L$2=1,'Baseline Simulation'!N59,"????"))))</f>
        <v>141500</v>
      </c>
      <c r="W118" s="584" t="str">
        <f>(IF($L$2=2,'Alternative Simulation'!O59,(IF($L$2=1,'Baseline Simulation'!O59,"????"))))</f>
        <v>***</v>
      </c>
      <c r="X118" s="597" t="str">
        <f>(IF($L$2=2,'Alternative Simulation'!P59,(IF($L$2=1,'Baseline Simulation'!P59,"????"))))</f>
        <v>***</v>
      </c>
      <c r="Y118" s="592">
        <f t="shared" si="19"/>
        <v>0.273</v>
      </c>
      <c r="Z118" s="158">
        <f t="shared" si="20"/>
        <v>0.006000000000000033</v>
      </c>
      <c r="AA118" s="158" t="str">
        <f t="shared" si="28"/>
        <v>***</v>
      </c>
      <c r="AB118" s="477" t="str">
        <f t="shared" si="29"/>
        <v>***</v>
      </c>
      <c r="AC118" s="477">
        <f t="shared" si="23"/>
        <v>0.136</v>
      </c>
      <c r="AD118" s="158">
        <f t="shared" si="24"/>
        <v>0.177</v>
      </c>
      <c r="AE118" s="158">
        <f t="shared" si="25"/>
        <v>0.05500000000000001</v>
      </c>
      <c r="AF118" s="158">
        <f t="shared" si="26"/>
        <v>0.113</v>
      </c>
      <c r="AG118" s="478">
        <f>IF($L$2=1,'Baseline Data'!$A58,(IF($L$2=2,'Alternative Data'!A58," ")))</f>
        <v>2062</v>
      </c>
      <c r="AI118" s="239"/>
      <c r="AJ118" s="246"/>
      <c r="AK118" s="237"/>
      <c r="AL118" s="237"/>
      <c r="AM118" s="237"/>
      <c r="AN118" s="237"/>
      <c r="AO118" s="237"/>
      <c r="AP118" s="237"/>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row>
    <row r="119" spans="2:72" s="47" customFormat="1" ht="17.25" customHeight="1">
      <c r="B119" s="152">
        <f>IF($L$2=2,'Alternative Simulation'!C60,(IF($L$2=1,'Baseline Simulation'!C60,"????")))</f>
        <v>2063</v>
      </c>
      <c r="C119" s="567">
        <f>IF($L$2=2,'Alternative Data'!P59,(IF($L$2=1,'Baseline Data'!P59,"????")))</f>
        <v>51300</v>
      </c>
      <c r="D119" s="437">
        <f>IF($L$2=2,'Alternative Data'!Q59,(IF($L$2=1,'Baseline Data'!Q59,"????")))</f>
        <v>148100</v>
      </c>
      <c r="E119" s="413">
        <f>IF($L$2=2,'Alternative Data'!R59,(IF($L$2=1,'Baseline Data'!R59,"????")))</f>
        <v>2.8869395711500974</v>
      </c>
      <c r="F119" s="535">
        <f>IF($L$2=2,'Alternative Data'!B59,(IF($L$2=1,'Baseline Data'!B59,"????")))</f>
        <v>0.18100000000000002</v>
      </c>
      <c r="G119" s="400" t="str">
        <f>IF($L$2=2,'Alternative Data'!H59,(IF($L$2=1,'Baseline Data'!H59,"????")))</f>
        <v>e</v>
      </c>
      <c r="H119" s="400" t="str">
        <f t="shared" si="27"/>
        <v>***</v>
      </c>
      <c r="I119" s="535">
        <f>IF($L$2=2,SUM('Alternative Data'!C59:F59,'Alternative Data'!H59),(IF($L$2=1,SUM('Baseline Data'!C59:F59),"????")))</f>
        <v>0.275</v>
      </c>
      <c r="J119" s="697">
        <f t="shared" si="18"/>
        <v>-0.094</v>
      </c>
      <c r="K119" s="537" t="str">
        <f>IF($L$2=2,'Alternative Data'!L59,(IF($L$2=1,'Baseline Data'!L59,"????")))</f>
        <v>&gt;250</v>
      </c>
      <c r="L119" s="614">
        <f>(IF($L$2=2,'Alternative Simulation'!D60,(IF($L$2=1,'Baseline Simulation'!D60,"????"))))</f>
        <v>51300</v>
      </c>
      <c r="M119" s="618">
        <f>(IF($L$2=2,'Alternative Simulation'!E60,(IF($L$2=1,'Baseline Simulation'!E60,"????"))))</f>
        <v>2.8869395711500974</v>
      </c>
      <c r="N119" s="401" t="str">
        <f>(IF($L$2=2,'Alternative Simulation'!F60,(IF($L$2=1,'Baseline Simulation'!F60,"????"))))</f>
        <v>***</v>
      </c>
      <c r="O119" s="157">
        <f>(IF($L$2=2,'Alternative Simulation'!G60,(IF($L$2=1,'Baseline Simulation'!G60,"????"))))</f>
        <v>0.18100000000000002</v>
      </c>
      <c r="P119" s="157">
        <f>(IF($L$2=2,'Alternative Simulation'!H60,(IF($L$2=1,'Baseline Simulation'!H60,"????"))))</f>
        <v>0.064</v>
      </c>
      <c r="Q119" s="157">
        <f>(IF($L$2=2,'Alternative Simulation'!I60,(IF($L$2=1,'Baseline Simulation'!I60,"????"))))</f>
        <v>0.073</v>
      </c>
      <c r="R119" s="157">
        <f>(IF($L$2=2,'Alternative Simulation'!J60,(IF($L$2=1,'Baseline Simulation'!J60,"????"))))</f>
        <v>0.042</v>
      </c>
      <c r="S119" s="157">
        <f>(IF($L$2=2,'Alternative Simulation'!K60,(IF($L$2=1,'Baseline Simulation'!K60,"????"))))</f>
        <v>0.096</v>
      </c>
      <c r="T119" s="490">
        <v>0.040999999999999995</v>
      </c>
      <c r="U119" s="394">
        <f>(IF($L$2=2,'Alternative Simulation'!M60,(IF($L$2=1,'Baseline Simulation'!M60,"????"))))</f>
        <v>2063</v>
      </c>
      <c r="V119" s="601">
        <f>(IF($L$2=2,'Alternative Simulation'!N60,(IF($L$2=1,'Baseline Simulation'!N60,"????"))))</f>
        <v>148100</v>
      </c>
      <c r="W119" s="584" t="str">
        <f>(IF($L$2=2,'Alternative Simulation'!O60,(IF($L$2=1,'Baseline Simulation'!O60,"????"))))</f>
        <v>***</v>
      </c>
      <c r="X119" s="597" t="str">
        <f>(IF($L$2=2,'Alternative Simulation'!P60,(IF($L$2=1,'Baseline Simulation'!P60,"????"))))</f>
        <v>***</v>
      </c>
      <c r="Y119" s="592">
        <f t="shared" si="19"/>
        <v>0.275</v>
      </c>
      <c r="Z119" s="158">
        <f t="shared" si="20"/>
        <v>-0.001999999999999974</v>
      </c>
      <c r="AA119" s="158" t="str">
        <f t="shared" si="28"/>
        <v>***</v>
      </c>
      <c r="AB119" s="477" t="str">
        <f t="shared" si="29"/>
        <v>***</v>
      </c>
      <c r="AC119" s="477">
        <f t="shared" si="23"/>
        <v>0.137</v>
      </c>
      <c r="AD119" s="158">
        <f t="shared" si="24"/>
        <v>0.17900000000000002</v>
      </c>
      <c r="AE119" s="158">
        <f t="shared" si="25"/>
        <v>0.05500000000000001</v>
      </c>
      <c r="AF119" s="158">
        <f t="shared" si="26"/>
        <v>0.11499999999999999</v>
      </c>
      <c r="AG119" s="478">
        <f>IF($L$2=1,'Baseline Data'!$A59,(IF($L$2=2,'Alternative Data'!A59," ")))</f>
        <v>2063</v>
      </c>
      <c r="AI119" s="239"/>
      <c r="AJ119" s="246"/>
      <c r="AK119" s="237"/>
      <c r="AL119" s="237"/>
      <c r="AM119" s="237"/>
      <c r="AN119" s="237"/>
      <c r="AO119" s="237"/>
      <c r="AP119" s="237"/>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row>
    <row r="120" spans="2:72" s="47" customFormat="1" ht="17.25" customHeight="1">
      <c r="B120" s="152">
        <f>IF($L$2=2,'Alternative Simulation'!C61,(IF($L$2=1,'Baseline Simulation'!C61,"????")))</f>
        <v>2064</v>
      </c>
      <c r="C120" s="567">
        <f>IF($L$2=2,'Alternative Data'!P60,(IF($L$2=1,'Baseline Data'!P60,"????")))</f>
        <v>52400</v>
      </c>
      <c r="D120" s="437">
        <f>IF($L$2=2,'Alternative Data'!Q60,(IF($L$2=1,'Baseline Data'!Q60,"????")))</f>
        <v>154800</v>
      </c>
      <c r="E120" s="413">
        <f>IF($L$2=2,'Alternative Data'!R60,(IF($L$2=1,'Baseline Data'!R60,"????")))</f>
        <v>2.954198473282443</v>
      </c>
      <c r="F120" s="535">
        <f>IF($L$2=2,'Alternative Data'!B60,(IF($L$2=1,'Baseline Data'!B60,"????")))</f>
        <v>0.18100000000000002</v>
      </c>
      <c r="G120" s="400" t="str">
        <f>IF($L$2=2,'Alternative Data'!H60,(IF($L$2=1,'Baseline Data'!H60,"????")))</f>
        <v>e</v>
      </c>
      <c r="H120" s="400" t="str">
        <f t="shared" si="27"/>
        <v>***</v>
      </c>
      <c r="I120" s="535">
        <f>IF($L$2=2,SUM('Alternative Data'!C60:F60,'Alternative Data'!H60),(IF($L$2=1,SUM('Baseline Data'!C60:F60),"????")))</f>
        <v>0.276</v>
      </c>
      <c r="J120" s="697">
        <f t="shared" si="18"/>
        <v>-0.095</v>
      </c>
      <c r="K120" s="537" t="str">
        <f>IF($L$2=2,'Alternative Data'!L60,(IF($L$2=1,'Baseline Data'!L60,"????")))</f>
        <v>&gt;250</v>
      </c>
      <c r="L120" s="614">
        <f>(IF($L$2=2,'Alternative Simulation'!D61,(IF($L$2=1,'Baseline Simulation'!D61,"????"))))</f>
        <v>52400</v>
      </c>
      <c r="M120" s="618">
        <f>(IF($L$2=2,'Alternative Simulation'!E61,(IF($L$2=1,'Baseline Simulation'!E61,"????"))))</f>
        <v>2.954198473282443</v>
      </c>
      <c r="N120" s="401" t="str">
        <f>(IF($L$2=2,'Alternative Simulation'!F61,(IF($L$2=1,'Baseline Simulation'!F61,"????"))))</f>
        <v>***</v>
      </c>
      <c r="O120" s="157">
        <f>(IF($L$2=2,'Alternative Simulation'!G61,(IF($L$2=1,'Baseline Simulation'!G61,"????"))))</f>
        <v>0.18100000000000002</v>
      </c>
      <c r="P120" s="157">
        <f>(IF($L$2=2,'Alternative Simulation'!H61,(IF($L$2=1,'Baseline Simulation'!H61,"????"))))</f>
        <v>0.064</v>
      </c>
      <c r="Q120" s="157">
        <f>(IF($L$2=2,'Alternative Simulation'!I61,(IF($L$2=1,'Baseline Simulation'!I61,"????"))))</f>
        <v>0.07400000000000001</v>
      </c>
      <c r="R120" s="157">
        <f>(IF($L$2=2,'Alternative Simulation'!J61,(IF($L$2=1,'Baseline Simulation'!J61,"????"))))</f>
        <v>0.042</v>
      </c>
      <c r="S120" s="157">
        <f>(IF($L$2=2,'Alternative Simulation'!K61,(IF($L$2=1,'Baseline Simulation'!K61,"????"))))</f>
        <v>0.096</v>
      </c>
      <c r="T120" s="490">
        <v>0.040999999999999995</v>
      </c>
      <c r="U120" s="394">
        <f>(IF($L$2=2,'Alternative Simulation'!M61,(IF($L$2=1,'Baseline Simulation'!M61,"????"))))</f>
        <v>2064</v>
      </c>
      <c r="V120" s="601">
        <f>(IF($L$2=2,'Alternative Simulation'!N61,(IF($L$2=1,'Baseline Simulation'!N61,"????"))))</f>
        <v>154800</v>
      </c>
      <c r="W120" s="584" t="str">
        <f>(IF($L$2=2,'Alternative Simulation'!O61,(IF($L$2=1,'Baseline Simulation'!O61,"????"))))</f>
        <v>***</v>
      </c>
      <c r="X120" s="597" t="str">
        <f>(IF($L$2=2,'Alternative Simulation'!P61,(IF($L$2=1,'Baseline Simulation'!P61,"????"))))</f>
        <v>***</v>
      </c>
      <c r="Y120" s="592">
        <f t="shared" si="19"/>
        <v>0.276</v>
      </c>
      <c r="Z120" s="158">
        <f t="shared" si="20"/>
        <v>-0.0009999999999999731</v>
      </c>
      <c r="AA120" s="158" t="str">
        <f t="shared" si="28"/>
        <v>***</v>
      </c>
      <c r="AB120" s="477" t="str">
        <f t="shared" si="29"/>
        <v>***</v>
      </c>
      <c r="AC120" s="477">
        <f t="shared" si="23"/>
        <v>0.138</v>
      </c>
      <c r="AD120" s="158">
        <f t="shared" si="24"/>
        <v>0.18000000000000002</v>
      </c>
      <c r="AE120" s="158">
        <f t="shared" si="25"/>
        <v>0.05500000000000001</v>
      </c>
      <c r="AF120" s="158">
        <f t="shared" si="26"/>
        <v>0.11600000000000002</v>
      </c>
      <c r="AG120" s="478">
        <f>IF($L$2=1,'Baseline Data'!$A60,(IF($L$2=2,'Alternative Data'!A60," ")))</f>
        <v>2064</v>
      </c>
      <c r="AI120" s="239"/>
      <c r="AJ120" s="246"/>
      <c r="AK120" s="237"/>
      <c r="AL120" s="237"/>
      <c r="AM120" s="237"/>
      <c r="AN120" s="237"/>
      <c r="AO120" s="237"/>
      <c r="AP120" s="237"/>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row>
    <row r="121" spans="2:72" s="47" customFormat="1" ht="17.25" customHeight="1">
      <c r="B121" s="152">
        <f>IF($L$2=2,'Alternative Simulation'!C62,(IF($L$2=1,'Baseline Simulation'!C62,"????")))</f>
        <v>2065</v>
      </c>
      <c r="C121" s="567">
        <f>IF($L$2=2,'Alternative Data'!P61,(IF($L$2=1,'Baseline Data'!P61,"????")))</f>
        <v>53600</v>
      </c>
      <c r="D121" s="437">
        <f>IF($L$2=2,'Alternative Data'!Q61,(IF($L$2=1,'Baseline Data'!Q61,"????")))</f>
        <v>161700</v>
      </c>
      <c r="E121" s="413">
        <f>IF($L$2=2,'Alternative Data'!R61,(IF($L$2=1,'Baseline Data'!R61,"????")))</f>
        <v>3.0167910447761193</v>
      </c>
      <c r="F121" s="535">
        <f>IF($L$2=2,'Alternative Data'!B61,(IF($L$2=1,'Baseline Data'!B61,"????")))</f>
        <v>0.18100000000000002</v>
      </c>
      <c r="G121" s="400" t="str">
        <f>IF($L$2=2,'Alternative Data'!H61,(IF($L$2=1,'Baseline Data'!H61,"????")))</f>
        <v>e</v>
      </c>
      <c r="H121" s="400" t="str">
        <f t="shared" si="27"/>
        <v>***</v>
      </c>
      <c r="I121" s="535">
        <f>IF($L$2=2,SUM('Alternative Data'!C61:F61,'Alternative Data'!H61),(IF($L$2=1,SUM('Baseline Data'!C61:F61),"????")))</f>
        <v>0.277</v>
      </c>
      <c r="J121" s="697">
        <f t="shared" si="18"/>
        <v>-0.096</v>
      </c>
      <c r="K121" s="537" t="str">
        <f>IF($L$2=2,'Alternative Data'!L61,(IF($L$2=1,'Baseline Data'!L61,"????")))</f>
        <v>&gt;250</v>
      </c>
      <c r="L121" s="614">
        <f>(IF($L$2=2,'Alternative Simulation'!D62,(IF($L$2=1,'Baseline Simulation'!D62,"????"))))</f>
        <v>53600</v>
      </c>
      <c r="M121" s="618">
        <f>(IF($L$2=2,'Alternative Simulation'!E62,(IF($L$2=1,'Baseline Simulation'!E62,"????"))))</f>
        <v>3.0167910447761193</v>
      </c>
      <c r="N121" s="401" t="str">
        <f>(IF($L$2=2,'Alternative Simulation'!F62,(IF($L$2=1,'Baseline Simulation'!F62,"????"))))</f>
        <v>***</v>
      </c>
      <c r="O121" s="157">
        <f>(IF($L$2=2,'Alternative Simulation'!G62,(IF($L$2=1,'Baseline Simulation'!G62,"????"))))</f>
        <v>0.18100000000000002</v>
      </c>
      <c r="P121" s="157">
        <f>(IF($L$2=2,'Alternative Simulation'!H62,(IF($L$2=1,'Baseline Simulation'!H62,"????"))))</f>
        <v>0.064</v>
      </c>
      <c r="Q121" s="157">
        <f>(IF($L$2=2,'Alternative Simulation'!I62,(IF($L$2=1,'Baseline Simulation'!I62,"????"))))</f>
        <v>0.075</v>
      </c>
      <c r="R121" s="157">
        <f>(IF($L$2=2,'Alternative Simulation'!J62,(IF($L$2=1,'Baseline Simulation'!J62,"????"))))</f>
        <v>0.042</v>
      </c>
      <c r="S121" s="157">
        <f>(IF($L$2=2,'Alternative Simulation'!K62,(IF($L$2=1,'Baseline Simulation'!K62,"????"))))</f>
        <v>0.096</v>
      </c>
      <c r="T121" s="490">
        <v>0.040999999999999995</v>
      </c>
      <c r="U121" s="394">
        <f>(IF($L$2=2,'Alternative Simulation'!M62,(IF($L$2=1,'Baseline Simulation'!M62,"????"))))</f>
        <v>2065</v>
      </c>
      <c r="V121" s="601">
        <f>(IF($L$2=2,'Alternative Simulation'!N62,(IF($L$2=1,'Baseline Simulation'!N62,"????"))))</f>
        <v>161700</v>
      </c>
      <c r="W121" s="584" t="str">
        <f>(IF($L$2=2,'Alternative Simulation'!O62,(IF($L$2=1,'Baseline Simulation'!O62,"????"))))</f>
        <v>***</v>
      </c>
      <c r="X121" s="597" t="str">
        <f>(IF($L$2=2,'Alternative Simulation'!P62,(IF($L$2=1,'Baseline Simulation'!P62,"????"))))</f>
        <v>***</v>
      </c>
      <c r="Y121" s="592">
        <f t="shared" si="19"/>
        <v>0.277</v>
      </c>
      <c r="Z121" s="158">
        <f t="shared" si="20"/>
        <v>-0.002999999999999975</v>
      </c>
      <c r="AA121" s="158" t="str">
        <f t="shared" si="28"/>
        <v>***</v>
      </c>
      <c r="AB121" s="477" t="str">
        <f t="shared" si="29"/>
        <v>***</v>
      </c>
      <c r="AC121" s="477">
        <f t="shared" si="23"/>
        <v>0.139</v>
      </c>
      <c r="AD121" s="158">
        <f t="shared" si="24"/>
        <v>0.18100000000000002</v>
      </c>
      <c r="AE121" s="158">
        <f t="shared" si="25"/>
        <v>0.05500000000000001</v>
      </c>
      <c r="AF121" s="158">
        <f t="shared" si="26"/>
        <v>0.11699999999999999</v>
      </c>
      <c r="AG121" s="478">
        <f>IF($L$2=1,'Baseline Data'!$A61,(IF($L$2=2,'Alternative Data'!A61," ")))</f>
        <v>2065</v>
      </c>
      <c r="AI121" s="239"/>
      <c r="AJ121" s="246"/>
      <c r="AK121" s="237"/>
      <c r="AL121" s="237"/>
      <c r="AM121" s="237"/>
      <c r="AN121" s="237"/>
      <c r="AO121" s="237"/>
      <c r="AP121" s="237"/>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row>
    <row r="122" spans="2:72" s="47" customFormat="1" ht="17.25" customHeight="1">
      <c r="B122" s="152">
        <f>IF($L$2=2,'Alternative Simulation'!C63,(IF($L$2=1,'Baseline Simulation'!C63,"????")))</f>
        <v>2066</v>
      </c>
      <c r="C122" s="567">
        <f>IF($L$2=2,'Alternative Data'!P62,(IF($L$2=1,'Baseline Data'!P62,"????")))</f>
        <v>54800</v>
      </c>
      <c r="D122" s="437">
        <f>IF($L$2=2,'Alternative Data'!Q62,(IF($L$2=1,'Baseline Data'!Q62,"????")))</f>
        <v>169000</v>
      </c>
      <c r="E122" s="413">
        <f>IF($L$2=2,'Alternative Data'!R62,(IF($L$2=1,'Baseline Data'!R62,"????")))</f>
        <v>3.0839416058394162</v>
      </c>
      <c r="F122" s="535">
        <f>IF($L$2=2,'Alternative Data'!B62,(IF($L$2=1,'Baseline Data'!B62,"????")))</f>
        <v>0.18100000000000002</v>
      </c>
      <c r="G122" s="400" t="str">
        <f>IF($L$2=2,'Alternative Data'!H62,(IF($L$2=1,'Baseline Data'!H62,"????")))</f>
        <v>e</v>
      </c>
      <c r="H122" s="400" t="str">
        <f t="shared" si="27"/>
        <v>***</v>
      </c>
      <c r="I122" s="535">
        <f>IF($L$2=2,SUM('Alternative Data'!C62:F62,'Alternative Data'!H62),(IF($L$2=1,SUM('Baseline Data'!C62:F62),"????")))</f>
        <v>0.278</v>
      </c>
      <c r="J122" s="697">
        <f t="shared" si="18"/>
        <v>-0.097</v>
      </c>
      <c r="K122" s="537" t="str">
        <f>IF($L$2=2,'Alternative Data'!L62,(IF($L$2=1,'Baseline Data'!L62,"????")))</f>
        <v>&gt;250</v>
      </c>
      <c r="L122" s="614">
        <f>(IF($L$2=2,'Alternative Simulation'!D63,(IF($L$2=1,'Baseline Simulation'!D63,"????"))))</f>
        <v>54800</v>
      </c>
      <c r="M122" s="618">
        <f>(IF($L$2=2,'Alternative Simulation'!E63,(IF($L$2=1,'Baseline Simulation'!E63,"????"))))</f>
        <v>3.0839416058394162</v>
      </c>
      <c r="N122" s="401" t="str">
        <f>(IF($L$2=2,'Alternative Simulation'!F63,(IF($L$2=1,'Baseline Simulation'!F63,"????"))))</f>
        <v>***</v>
      </c>
      <c r="O122" s="157">
        <f>(IF($L$2=2,'Alternative Simulation'!G63,(IF($L$2=1,'Baseline Simulation'!G63,"????"))))</f>
        <v>0.18100000000000002</v>
      </c>
      <c r="P122" s="157">
        <f>(IF($L$2=2,'Alternative Simulation'!H63,(IF($L$2=1,'Baseline Simulation'!H63,"????"))))</f>
        <v>0.064</v>
      </c>
      <c r="Q122" s="157">
        <f>(IF($L$2=2,'Alternative Simulation'!I63,(IF($L$2=1,'Baseline Simulation'!I63,"????"))))</f>
        <v>0.076</v>
      </c>
      <c r="R122" s="157">
        <f>(IF($L$2=2,'Alternative Simulation'!J63,(IF($L$2=1,'Baseline Simulation'!J63,"????"))))</f>
        <v>0.042</v>
      </c>
      <c r="S122" s="157">
        <f>(IF($L$2=2,'Alternative Simulation'!K63,(IF($L$2=1,'Baseline Simulation'!K63,"????"))))</f>
        <v>0.096</v>
      </c>
      <c r="T122" s="490">
        <v>0.040999999999999995</v>
      </c>
      <c r="U122" s="394">
        <f>(IF($L$2=2,'Alternative Simulation'!M63,(IF($L$2=1,'Baseline Simulation'!M63,"????"))))</f>
        <v>2066</v>
      </c>
      <c r="V122" s="601">
        <f>(IF($L$2=2,'Alternative Simulation'!N63,(IF($L$2=1,'Baseline Simulation'!N63,"????"))))</f>
        <v>169000</v>
      </c>
      <c r="W122" s="584" t="str">
        <f>(IF($L$2=2,'Alternative Simulation'!O63,(IF($L$2=1,'Baseline Simulation'!O63,"????"))))</f>
        <v>***</v>
      </c>
      <c r="X122" s="597" t="str">
        <f>(IF($L$2=2,'Alternative Simulation'!P63,(IF($L$2=1,'Baseline Simulation'!P63,"????"))))</f>
        <v>***</v>
      </c>
      <c r="Y122" s="592">
        <f t="shared" si="19"/>
        <v>0.278</v>
      </c>
      <c r="Z122" s="158">
        <f t="shared" si="20"/>
        <v>-0.002999999999999975</v>
      </c>
      <c r="AA122" s="158" t="str">
        <f t="shared" si="28"/>
        <v>***</v>
      </c>
      <c r="AB122" s="477" t="str">
        <f t="shared" si="29"/>
        <v>***</v>
      </c>
      <c r="AC122" s="477">
        <f t="shared" si="23"/>
        <v>0.14</v>
      </c>
      <c r="AD122" s="158">
        <f t="shared" si="24"/>
        <v>0.18200000000000002</v>
      </c>
      <c r="AE122" s="158">
        <f t="shared" si="25"/>
        <v>0.05500000000000001</v>
      </c>
      <c r="AF122" s="158">
        <f t="shared" si="26"/>
        <v>0.118</v>
      </c>
      <c r="AG122" s="478">
        <f>IF($L$2=1,'Baseline Data'!$A62,(IF($L$2=2,'Alternative Data'!A62," ")))</f>
        <v>2066</v>
      </c>
      <c r="AI122" s="239"/>
      <c r="AJ122" s="246"/>
      <c r="AK122" s="237"/>
      <c r="AL122" s="237"/>
      <c r="AM122" s="237"/>
      <c r="AN122" s="237"/>
      <c r="AO122" s="237"/>
      <c r="AP122" s="237"/>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row>
    <row r="123" spans="2:72" s="47" customFormat="1" ht="17.25" customHeight="1">
      <c r="B123" s="152">
        <f>IF($L$2=2,'Alternative Simulation'!C64,(IF($L$2=1,'Baseline Simulation'!C64,"????")))</f>
        <v>2067</v>
      </c>
      <c r="C123" s="567">
        <f>IF($L$2=2,'Alternative Data'!P63,(IF($L$2=1,'Baseline Data'!P63,"????")))</f>
        <v>56000</v>
      </c>
      <c r="D123" s="437">
        <f>IF($L$2=2,'Alternative Data'!Q63,(IF($L$2=1,'Baseline Data'!Q63,"????")))</f>
        <v>176500</v>
      </c>
      <c r="E123" s="413">
        <f>IF($L$2=2,'Alternative Data'!R63,(IF($L$2=1,'Baseline Data'!R63,"????")))</f>
        <v>3.1517857142857144</v>
      </c>
      <c r="F123" s="535">
        <f>IF($L$2=2,'Alternative Data'!B63,(IF($L$2=1,'Baseline Data'!B63,"????")))</f>
        <v>0.18100000000000002</v>
      </c>
      <c r="G123" s="400" t="str">
        <f>IF($L$2=2,'Alternative Data'!H63,(IF($L$2=1,'Baseline Data'!H63,"????")))</f>
        <v>e</v>
      </c>
      <c r="H123" s="400" t="str">
        <f t="shared" si="27"/>
        <v>***</v>
      </c>
      <c r="I123" s="535">
        <f>IF($L$2=2,SUM('Alternative Data'!C63:F63,'Alternative Data'!H63),(IF($L$2=1,SUM('Baseline Data'!C63:F63),"????")))</f>
        <v>0.28</v>
      </c>
      <c r="J123" s="697">
        <f t="shared" si="18"/>
        <v>-0.099</v>
      </c>
      <c r="K123" s="537" t="str">
        <f>IF($L$2=2,'Alternative Data'!L63,(IF($L$2=1,'Baseline Data'!L63,"????")))</f>
        <v>&gt;250</v>
      </c>
      <c r="L123" s="614">
        <f>(IF($L$2=2,'Alternative Simulation'!D64,(IF($L$2=1,'Baseline Simulation'!D64,"????"))))</f>
        <v>56000</v>
      </c>
      <c r="M123" s="618">
        <f>(IF($L$2=2,'Alternative Simulation'!E64,(IF($L$2=1,'Baseline Simulation'!E64,"????"))))</f>
        <v>3.1517857142857144</v>
      </c>
      <c r="N123" s="401" t="str">
        <f>(IF($L$2=2,'Alternative Simulation'!F64,(IF($L$2=1,'Baseline Simulation'!F64,"????"))))</f>
        <v>***</v>
      </c>
      <c r="O123" s="157">
        <f>(IF($L$2=2,'Alternative Simulation'!G64,(IF($L$2=1,'Baseline Simulation'!G64,"????"))))</f>
        <v>0.18100000000000002</v>
      </c>
      <c r="P123" s="157">
        <f>(IF($L$2=2,'Alternative Simulation'!H64,(IF($L$2=1,'Baseline Simulation'!H64,"????"))))</f>
        <v>0.064</v>
      </c>
      <c r="Q123" s="157">
        <f>(IF($L$2=2,'Alternative Simulation'!I64,(IF($L$2=1,'Baseline Simulation'!I64,"????"))))</f>
        <v>0.077</v>
      </c>
      <c r="R123" s="157">
        <f>(IF($L$2=2,'Alternative Simulation'!J64,(IF($L$2=1,'Baseline Simulation'!J64,"????"))))</f>
        <v>0.043</v>
      </c>
      <c r="S123" s="157">
        <f>(IF($L$2=2,'Alternative Simulation'!K64,(IF($L$2=1,'Baseline Simulation'!K64,"????"))))</f>
        <v>0.096</v>
      </c>
      <c r="T123" s="490">
        <v>0.040999999999999995</v>
      </c>
      <c r="U123" s="394">
        <f>(IF($L$2=2,'Alternative Simulation'!M64,(IF($L$2=1,'Baseline Simulation'!M64,"????"))))</f>
        <v>2067</v>
      </c>
      <c r="V123" s="601">
        <f>(IF($L$2=2,'Alternative Simulation'!N64,(IF($L$2=1,'Baseline Simulation'!N64,"????"))))</f>
        <v>176500</v>
      </c>
      <c r="W123" s="584" t="str">
        <f>(IF($L$2=2,'Alternative Simulation'!O64,(IF($L$2=1,'Baseline Simulation'!O64,"????"))))</f>
        <v>***</v>
      </c>
      <c r="X123" s="597" t="str">
        <f>(IF($L$2=2,'Alternative Simulation'!P64,(IF($L$2=1,'Baseline Simulation'!P64,"????"))))</f>
        <v>***</v>
      </c>
      <c r="Y123" s="592">
        <f t="shared" si="19"/>
        <v>0.28</v>
      </c>
      <c r="Z123" s="158">
        <f t="shared" si="20"/>
        <v>0.0010000000000000286</v>
      </c>
      <c r="AA123" s="158" t="str">
        <f t="shared" si="28"/>
        <v>***</v>
      </c>
      <c r="AB123" s="477" t="str">
        <f t="shared" si="29"/>
        <v>***</v>
      </c>
      <c r="AC123" s="477">
        <f t="shared" si="23"/>
        <v>0.14100000000000001</v>
      </c>
      <c r="AD123" s="158">
        <f t="shared" si="24"/>
        <v>0.184</v>
      </c>
      <c r="AE123" s="158">
        <f t="shared" si="25"/>
        <v>0.05500000000000001</v>
      </c>
      <c r="AF123" s="158">
        <f t="shared" si="26"/>
        <v>0.12</v>
      </c>
      <c r="AG123" s="478">
        <f>IF($L$2=1,'Baseline Data'!$A63,(IF($L$2=2,'Alternative Data'!A63," ")))</f>
        <v>2067</v>
      </c>
      <c r="AI123" s="239"/>
      <c r="AJ123" s="246"/>
      <c r="AK123" s="237"/>
      <c r="AL123" s="237"/>
      <c r="AM123" s="237"/>
      <c r="AN123" s="237"/>
      <c r="AO123" s="237"/>
      <c r="AP123" s="237"/>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row>
    <row r="124" spans="2:72" s="47" customFormat="1" ht="17.25" customHeight="1">
      <c r="B124" s="152">
        <f>IF($L$2=2,'Alternative Simulation'!C65,(IF($L$2=1,'Baseline Simulation'!C65,"????")))</f>
        <v>2068</v>
      </c>
      <c r="C124" s="567">
        <f>IF($L$2=2,'Alternative Data'!P64,(IF($L$2=1,'Baseline Data'!P64,"????")))</f>
        <v>57200</v>
      </c>
      <c r="D124" s="437">
        <f>IF($L$2=2,'Alternative Data'!Q64,(IF($L$2=1,'Baseline Data'!Q64,"????")))</f>
        <v>184400</v>
      </c>
      <c r="E124" s="413">
        <f>IF($L$2=2,'Alternative Data'!R64,(IF($L$2=1,'Baseline Data'!R64,"????")))</f>
        <v>3.2237762237762237</v>
      </c>
      <c r="F124" s="535">
        <f>IF($L$2=2,'Alternative Data'!B64,(IF($L$2=1,'Baseline Data'!B64,"????")))</f>
        <v>0.18100000000000002</v>
      </c>
      <c r="G124" s="400" t="str">
        <f>IF($L$2=2,'Alternative Data'!H64,(IF($L$2=1,'Baseline Data'!H64,"????")))</f>
        <v>e</v>
      </c>
      <c r="H124" s="400" t="str">
        <f t="shared" si="27"/>
        <v>***</v>
      </c>
      <c r="I124" s="535">
        <f>IF($L$2=2,SUM('Alternative Data'!C64:F64,'Alternative Data'!H64),(IF($L$2=1,SUM('Baseline Data'!C64:F64),"????")))</f>
        <v>0.28200000000000003</v>
      </c>
      <c r="J124" s="697">
        <f t="shared" si="18"/>
        <v>-0.101</v>
      </c>
      <c r="K124" s="537" t="str">
        <f>IF($L$2=2,'Alternative Data'!L64,(IF($L$2=1,'Baseline Data'!L64,"????")))</f>
        <v>&gt;250</v>
      </c>
      <c r="L124" s="614">
        <f>(IF($L$2=2,'Alternative Simulation'!D65,(IF($L$2=1,'Baseline Simulation'!D65,"????"))))</f>
        <v>57200</v>
      </c>
      <c r="M124" s="618">
        <f>(IF($L$2=2,'Alternative Simulation'!E65,(IF($L$2=1,'Baseline Simulation'!E65,"????"))))</f>
        <v>3.2237762237762237</v>
      </c>
      <c r="N124" s="401" t="str">
        <f>(IF($L$2=2,'Alternative Simulation'!F65,(IF($L$2=1,'Baseline Simulation'!F65,"????"))))</f>
        <v>***</v>
      </c>
      <c r="O124" s="157">
        <f>(IF($L$2=2,'Alternative Simulation'!G65,(IF($L$2=1,'Baseline Simulation'!G65,"????"))))</f>
        <v>0.18100000000000002</v>
      </c>
      <c r="P124" s="157">
        <f>(IF($L$2=2,'Alternative Simulation'!H65,(IF($L$2=1,'Baseline Simulation'!H65,"????"))))</f>
        <v>0.065</v>
      </c>
      <c r="Q124" s="157">
        <f>(IF($L$2=2,'Alternative Simulation'!I65,(IF($L$2=1,'Baseline Simulation'!I65,"????"))))</f>
        <v>0.078</v>
      </c>
      <c r="R124" s="157">
        <f>(IF($L$2=2,'Alternative Simulation'!J65,(IF($L$2=1,'Baseline Simulation'!J65,"????"))))</f>
        <v>0.043</v>
      </c>
      <c r="S124" s="157">
        <f>(IF($L$2=2,'Alternative Simulation'!K65,(IF($L$2=1,'Baseline Simulation'!K65,"????"))))</f>
        <v>0.096</v>
      </c>
      <c r="T124" s="490">
        <v>0.040999999999999995</v>
      </c>
      <c r="U124" s="394">
        <f>(IF($L$2=2,'Alternative Simulation'!M65,(IF($L$2=1,'Baseline Simulation'!M65,"????"))))</f>
        <v>2068</v>
      </c>
      <c r="V124" s="601">
        <f>(IF($L$2=2,'Alternative Simulation'!N65,(IF($L$2=1,'Baseline Simulation'!N65,"????"))))</f>
        <v>184400</v>
      </c>
      <c r="W124" s="584" t="str">
        <f>(IF($L$2=2,'Alternative Simulation'!O65,(IF($L$2=1,'Baseline Simulation'!O65,"????"))))</f>
        <v>***</v>
      </c>
      <c r="X124" s="597" t="str">
        <f>(IF($L$2=2,'Alternative Simulation'!P65,(IF($L$2=1,'Baseline Simulation'!P65,"????"))))</f>
        <v>***</v>
      </c>
      <c r="Y124" s="592">
        <f t="shared" si="19"/>
        <v>0.28200000000000003</v>
      </c>
      <c r="Z124" s="158">
        <f t="shared" si="20"/>
        <v>-0.00899999999999998</v>
      </c>
      <c r="AA124" s="158" t="str">
        <f t="shared" si="28"/>
        <v>***</v>
      </c>
      <c r="AB124" s="477" t="str">
        <f t="shared" si="29"/>
        <v>***</v>
      </c>
      <c r="AC124" s="477">
        <f t="shared" si="23"/>
        <v>0.14300000000000002</v>
      </c>
      <c r="AD124" s="158">
        <f t="shared" si="24"/>
        <v>0.186</v>
      </c>
      <c r="AE124" s="158">
        <f t="shared" si="25"/>
        <v>0.05500000000000001</v>
      </c>
      <c r="AF124" s="158">
        <f t="shared" si="26"/>
        <v>0.121</v>
      </c>
      <c r="AG124" s="478">
        <f>IF($L$2=1,'Baseline Data'!$A64,(IF($L$2=2,'Alternative Data'!A64," ")))</f>
        <v>2068</v>
      </c>
      <c r="AI124" s="239"/>
      <c r="AJ124" s="246"/>
      <c r="AK124" s="237"/>
      <c r="AL124" s="237"/>
      <c r="AM124" s="237"/>
      <c r="AN124" s="237"/>
      <c r="AO124" s="237"/>
      <c r="AP124" s="237"/>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row>
    <row r="125" spans="2:72" s="47" customFormat="1" ht="17.25" customHeight="1">
      <c r="B125" s="152">
        <f>IF($L$2=2,'Alternative Simulation'!C66,(IF($L$2=1,'Baseline Simulation'!C66,"????")))</f>
        <v>2069</v>
      </c>
      <c r="C125" s="567">
        <f>IF($L$2=2,'Alternative Data'!P65,(IF($L$2=1,'Baseline Data'!P65,"????")))</f>
        <v>58500</v>
      </c>
      <c r="D125" s="437">
        <f>IF($L$2=2,'Alternative Data'!Q65,(IF($L$2=1,'Baseline Data'!Q65,"????")))</f>
        <v>192800</v>
      </c>
      <c r="E125" s="413">
        <f>IF($L$2=2,'Alternative Data'!R65,(IF($L$2=1,'Baseline Data'!R65,"????")))</f>
        <v>3.2957264957264956</v>
      </c>
      <c r="F125" s="535">
        <f>IF($L$2=2,'Alternative Data'!B65,(IF($L$2=1,'Baseline Data'!B65,"????")))</f>
        <v>0.18100000000000002</v>
      </c>
      <c r="G125" s="400" t="str">
        <f>IF($L$2=2,'Alternative Data'!H65,(IF($L$2=1,'Baseline Data'!H65,"????")))</f>
        <v>e</v>
      </c>
      <c r="H125" s="400" t="str">
        <f t="shared" si="27"/>
        <v>***</v>
      </c>
      <c r="I125" s="535">
        <f>IF($L$2=2,SUM('Alternative Data'!C65:F65,'Alternative Data'!H65),(IF($L$2=1,SUM('Baseline Data'!C65:F65),"????")))</f>
        <v>0.28300000000000003</v>
      </c>
      <c r="J125" s="697">
        <f t="shared" si="18"/>
        <v>-0.10200000000000001</v>
      </c>
      <c r="K125" s="537" t="str">
        <f>IF($L$2=2,'Alternative Data'!L65,(IF($L$2=1,'Baseline Data'!L65,"????")))</f>
        <v>&gt;250</v>
      </c>
      <c r="L125" s="614">
        <f>(IF($L$2=2,'Alternative Simulation'!D66,(IF($L$2=1,'Baseline Simulation'!D66,"????"))))</f>
        <v>58500</v>
      </c>
      <c r="M125" s="618">
        <f>(IF($L$2=2,'Alternative Simulation'!E66,(IF($L$2=1,'Baseline Simulation'!E66,"????"))))</f>
        <v>3.2957264957264956</v>
      </c>
      <c r="N125" s="401" t="str">
        <f>(IF($L$2=2,'Alternative Simulation'!F66,(IF($L$2=1,'Baseline Simulation'!F66,"????"))))</f>
        <v>***</v>
      </c>
      <c r="O125" s="157">
        <f>(IF($L$2=2,'Alternative Simulation'!G66,(IF($L$2=1,'Baseline Simulation'!G66,"????"))))</f>
        <v>0.18100000000000002</v>
      </c>
      <c r="P125" s="157">
        <f>(IF($L$2=2,'Alternative Simulation'!H66,(IF($L$2=1,'Baseline Simulation'!H66,"????"))))</f>
        <v>0.065</v>
      </c>
      <c r="Q125" s="157">
        <f>(IF($L$2=2,'Alternative Simulation'!I66,(IF($L$2=1,'Baseline Simulation'!I66,"????"))))</f>
        <v>0.079</v>
      </c>
      <c r="R125" s="157">
        <f>(IF($L$2=2,'Alternative Simulation'!J66,(IF($L$2=1,'Baseline Simulation'!J66,"????"))))</f>
        <v>0.043</v>
      </c>
      <c r="S125" s="157">
        <f>(IF($L$2=2,'Alternative Simulation'!K66,(IF($L$2=1,'Baseline Simulation'!K66,"????"))))</f>
        <v>0.096</v>
      </c>
      <c r="T125" s="490">
        <v>0.040999999999999995</v>
      </c>
      <c r="U125" s="394">
        <f>(IF($L$2=2,'Alternative Simulation'!M66,(IF($L$2=1,'Baseline Simulation'!M66,"????"))))</f>
        <v>2069</v>
      </c>
      <c r="V125" s="601">
        <f>(IF($L$2=2,'Alternative Simulation'!N66,(IF($L$2=1,'Baseline Simulation'!N66,"????"))))</f>
        <v>192800</v>
      </c>
      <c r="W125" s="584" t="str">
        <f>(IF($L$2=2,'Alternative Simulation'!O66,(IF($L$2=1,'Baseline Simulation'!O66,"????"))))</f>
        <v>***</v>
      </c>
      <c r="X125" s="597" t="str">
        <f>(IF($L$2=2,'Alternative Simulation'!P66,(IF($L$2=1,'Baseline Simulation'!P66,"????"))))</f>
        <v>***</v>
      </c>
      <c r="Y125" s="592">
        <f t="shared" si="19"/>
        <v>0.28300000000000003</v>
      </c>
      <c r="Z125" s="158">
        <f t="shared" si="20"/>
        <v>-0.05799999999999997</v>
      </c>
      <c r="AA125" s="158" t="str">
        <f t="shared" si="28"/>
        <v>***</v>
      </c>
      <c r="AB125" s="477" t="str">
        <f t="shared" si="29"/>
        <v>***</v>
      </c>
      <c r="AC125" s="477">
        <f t="shared" si="23"/>
        <v>0.14400000000000002</v>
      </c>
      <c r="AD125" s="158">
        <f t="shared" si="24"/>
        <v>0.187</v>
      </c>
      <c r="AE125" s="158">
        <f t="shared" si="25"/>
        <v>0.05500000000000001</v>
      </c>
      <c r="AF125" s="158">
        <f t="shared" si="26"/>
        <v>0.122</v>
      </c>
      <c r="AG125" s="478">
        <f>IF($L$2=1,'Baseline Data'!$A65,(IF($L$2=2,'Alternative Data'!A65," ")))</f>
        <v>2069</v>
      </c>
      <c r="AI125" s="239"/>
      <c r="AJ125" s="246"/>
      <c r="AK125" s="237"/>
      <c r="AL125" s="237"/>
      <c r="AM125" s="237"/>
      <c r="AN125" s="237"/>
      <c r="AO125" s="237"/>
      <c r="AP125" s="237"/>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row>
    <row r="126" spans="2:72" s="47" customFormat="1" ht="17.25" customHeight="1">
      <c r="B126" s="152">
        <f>IF($L$2=2,'Alternative Simulation'!C67,(IF($L$2=1,'Baseline Simulation'!C67,"????")))</f>
        <v>2070</v>
      </c>
      <c r="C126" s="567">
        <f>IF($L$2=2,'Alternative Data'!P66,(IF($L$2=1,'Baseline Data'!P66,"????")))</f>
        <v>59800</v>
      </c>
      <c r="D126" s="437">
        <f>IF($L$2=2,'Alternative Data'!Q66,(IF($L$2=1,'Baseline Data'!Q66,"????")))</f>
        <v>201500</v>
      </c>
      <c r="E126" s="413">
        <f>IF($L$2=2,'Alternative Data'!R66,(IF($L$2=1,'Baseline Data'!R66,"????")))</f>
        <v>3.369565217391304</v>
      </c>
      <c r="F126" s="535">
        <f>IF($L$2=2,'Alternative Data'!B66,(IF($L$2=1,'Baseline Data'!B66,"????")))</f>
        <v>0.18100000000000002</v>
      </c>
      <c r="G126" s="400" t="str">
        <f>IF($L$2=2,'Alternative Data'!H66,(IF($L$2=1,'Baseline Data'!H66,"????")))</f>
        <v>e</v>
      </c>
      <c r="H126" s="400" t="str">
        <f t="shared" si="27"/>
        <v>***</v>
      </c>
      <c r="I126" s="535">
        <f>IF($L$2=2,SUM('Alternative Data'!C66:F66,'Alternative Data'!H66),(IF($L$2=1,SUM('Baseline Data'!C66:F66),"????")))</f>
        <v>0.28500000000000003</v>
      </c>
      <c r="J126" s="697">
        <f t="shared" si="18"/>
        <v>-0.10400000000000001</v>
      </c>
      <c r="K126" s="537" t="str">
        <f>IF($L$2=2,'Alternative Data'!L66,(IF($L$2=1,'Baseline Data'!L66,"????")))</f>
        <v>&gt;250</v>
      </c>
      <c r="L126" s="614">
        <f>(IF($L$2=2,'Alternative Simulation'!D67,(IF($L$2=1,'Baseline Simulation'!D67,"????"))))</f>
        <v>59800</v>
      </c>
      <c r="M126" s="618">
        <f>(IF($L$2=2,'Alternative Simulation'!E67,(IF($L$2=1,'Baseline Simulation'!E67,"????"))))</f>
        <v>3.369565217391304</v>
      </c>
      <c r="N126" s="401" t="str">
        <f>(IF($L$2=2,'Alternative Simulation'!F67,(IF($L$2=1,'Baseline Simulation'!F67,"????"))))</f>
        <v>***</v>
      </c>
      <c r="O126" s="157">
        <f>(IF($L$2=2,'Alternative Simulation'!G67,(IF($L$2=1,'Baseline Simulation'!G67,"????"))))</f>
        <v>0.18100000000000002</v>
      </c>
      <c r="P126" s="157">
        <f>(IF($L$2=2,'Alternative Simulation'!H67,(IF($L$2=1,'Baseline Simulation'!H67,"????"))))</f>
        <v>0.065</v>
      </c>
      <c r="Q126" s="157">
        <f>(IF($L$2=2,'Alternative Simulation'!I67,(IF($L$2=1,'Baseline Simulation'!I67,"????"))))</f>
        <v>0.08</v>
      </c>
      <c r="R126" s="157">
        <f>(IF($L$2=2,'Alternative Simulation'!J67,(IF($L$2=1,'Baseline Simulation'!J67,"????"))))</f>
        <v>0.044000000000000004</v>
      </c>
      <c r="S126" s="157">
        <f>(IF($L$2=2,'Alternative Simulation'!K67,(IF($L$2=1,'Baseline Simulation'!K67,"????"))))</f>
        <v>0.096</v>
      </c>
      <c r="T126" s="490">
        <v>0.040999999999999995</v>
      </c>
      <c r="U126" s="394">
        <f>(IF($L$2=2,'Alternative Simulation'!M67,(IF($L$2=1,'Baseline Simulation'!M67,"????"))))</f>
        <v>2070</v>
      </c>
      <c r="V126" s="601">
        <f>(IF($L$2=2,'Alternative Simulation'!N67,(IF($L$2=1,'Baseline Simulation'!N67,"????"))))</f>
        <v>201500</v>
      </c>
      <c r="W126" s="584" t="str">
        <f>(IF($L$2=2,'Alternative Simulation'!O67,(IF($L$2=1,'Baseline Simulation'!O67,"????"))))</f>
        <v>***</v>
      </c>
      <c r="X126" s="597" t="str">
        <f>(IF($L$2=2,'Alternative Simulation'!P67,(IF($L$2=1,'Baseline Simulation'!P67,"????"))))</f>
        <v>***</v>
      </c>
      <c r="Y126" s="592">
        <f t="shared" si="19"/>
        <v>0.28500000000000003</v>
      </c>
      <c r="Z126" s="158">
        <f t="shared" si="20"/>
        <v>-0.04600000000000001</v>
      </c>
      <c r="AA126" s="158" t="str">
        <f t="shared" si="28"/>
        <v>***</v>
      </c>
      <c r="AB126" s="477" t="str">
        <f t="shared" si="29"/>
        <v>***</v>
      </c>
      <c r="AC126" s="477">
        <f t="shared" si="23"/>
        <v>0.14500000000000002</v>
      </c>
      <c r="AD126" s="158">
        <f t="shared" si="24"/>
        <v>0.18900000000000003</v>
      </c>
      <c r="AE126" s="158">
        <f t="shared" si="25"/>
        <v>0.05500000000000001</v>
      </c>
      <c r="AF126" s="158">
        <f t="shared" si="26"/>
        <v>0.124</v>
      </c>
      <c r="AG126" s="478">
        <f>IF($L$2=1,'Baseline Data'!$A66,(IF($L$2=2,'Alternative Data'!A66," ")))</f>
        <v>2070</v>
      </c>
      <c r="AI126" s="239"/>
      <c r="AJ126" s="246"/>
      <c r="AK126" s="237"/>
      <c r="AL126" s="237"/>
      <c r="AM126" s="237"/>
      <c r="AN126" s="237"/>
      <c r="AO126" s="237"/>
      <c r="AP126" s="237"/>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row>
    <row r="127" spans="2:72" s="47" customFormat="1" ht="17.25" customHeight="1">
      <c r="B127" s="152">
        <f>IF($L$2=2,'Alternative Simulation'!C68,(IF($L$2=1,'Baseline Simulation'!C68,"????")))</f>
        <v>2071</v>
      </c>
      <c r="C127" s="567">
        <f>IF($L$2=2,'Alternative Data'!P67,(IF($L$2=1,'Baseline Data'!P67,"????")))</f>
        <v>61200</v>
      </c>
      <c r="D127" s="437">
        <f>IF($L$2=2,'Alternative Data'!Q67,(IF($L$2=1,'Baseline Data'!Q67,"????")))</f>
        <v>210600</v>
      </c>
      <c r="E127" s="413">
        <f>IF($L$2=2,'Alternative Data'!R67,(IF($L$2=1,'Baseline Data'!R67,"????")))</f>
        <v>3.4411764705882355</v>
      </c>
      <c r="F127" s="535">
        <f>IF($L$2=2,'Alternative Data'!B67,(IF($L$2=1,'Baseline Data'!B67,"????")))</f>
        <v>0.18100000000000002</v>
      </c>
      <c r="G127" s="400" t="str">
        <f>IF($L$2=2,'Alternative Data'!H67,(IF($L$2=1,'Baseline Data'!H67,"????")))</f>
        <v>e</v>
      </c>
      <c r="H127" s="400" t="str">
        <f t="shared" si="27"/>
        <v>***</v>
      </c>
      <c r="I127" s="535">
        <f>IF($L$2=2,SUM('Alternative Data'!C67:F67,'Alternative Data'!H67),(IF($L$2=1,SUM('Baseline Data'!C67:F67),"????")))</f>
        <v>0.28600000000000003</v>
      </c>
      <c r="J127" s="697">
        <f t="shared" si="18"/>
        <v>-0.10500000000000001</v>
      </c>
      <c r="K127" s="537" t="str">
        <f>IF($L$2=2,'Alternative Data'!L67,(IF($L$2=1,'Baseline Data'!L67,"????")))</f>
        <v>&gt;250</v>
      </c>
      <c r="L127" s="614">
        <f>(IF($L$2=2,'Alternative Simulation'!D68,(IF($L$2=1,'Baseline Simulation'!D68,"????"))))</f>
        <v>61200</v>
      </c>
      <c r="M127" s="618">
        <f>(IF($L$2=2,'Alternative Simulation'!E68,(IF($L$2=1,'Baseline Simulation'!E68,"????"))))</f>
        <v>3.4411764705882355</v>
      </c>
      <c r="N127" s="401" t="str">
        <f>(IF($L$2=2,'Alternative Simulation'!F68,(IF($L$2=1,'Baseline Simulation'!F68,"????"))))</f>
        <v>***</v>
      </c>
      <c r="O127" s="157">
        <f>(IF($L$2=2,'Alternative Simulation'!G68,(IF($L$2=1,'Baseline Simulation'!G68,"????"))))</f>
        <v>0.18100000000000002</v>
      </c>
      <c r="P127" s="157">
        <f>(IF($L$2=2,'Alternative Simulation'!H68,(IF($L$2=1,'Baseline Simulation'!H68,"????"))))</f>
        <v>0.065</v>
      </c>
      <c r="Q127" s="157">
        <f>(IF($L$2=2,'Alternative Simulation'!I68,(IF($L$2=1,'Baseline Simulation'!I68,"????"))))</f>
        <v>0.081</v>
      </c>
      <c r="R127" s="157">
        <f>(IF($L$2=2,'Alternative Simulation'!J68,(IF($L$2=1,'Baseline Simulation'!J68,"????"))))</f>
        <v>0.044000000000000004</v>
      </c>
      <c r="S127" s="157">
        <f>(IF($L$2=2,'Alternative Simulation'!K68,(IF($L$2=1,'Baseline Simulation'!K68,"????"))))</f>
        <v>0.096</v>
      </c>
      <c r="T127" s="490">
        <v>0.040999999999999995</v>
      </c>
      <c r="U127" s="394">
        <f>(IF($L$2=2,'Alternative Simulation'!M68,(IF($L$2=1,'Baseline Simulation'!M68,"????"))))</f>
        <v>2071</v>
      </c>
      <c r="V127" s="601">
        <f>(IF($L$2=2,'Alternative Simulation'!N68,(IF($L$2=1,'Baseline Simulation'!N68,"????"))))</f>
        <v>210600</v>
      </c>
      <c r="W127" s="584" t="str">
        <f>(IF($L$2=2,'Alternative Simulation'!O68,(IF($L$2=1,'Baseline Simulation'!O68,"????"))))</f>
        <v>***</v>
      </c>
      <c r="X127" s="597" t="str">
        <f>(IF($L$2=2,'Alternative Simulation'!P68,(IF($L$2=1,'Baseline Simulation'!P68,"????"))))</f>
        <v>***</v>
      </c>
      <c r="Y127" s="592">
        <f t="shared" si="19"/>
        <v>0.28600000000000003</v>
      </c>
      <c r="Z127" s="158">
        <f t="shared" si="20"/>
        <v>-0.04500000000000001</v>
      </c>
      <c r="AA127" s="158" t="str">
        <f t="shared" si="28"/>
        <v>***</v>
      </c>
      <c r="AB127" s="477" t="str">
        <f t="shared" si="29"/>
        <v>***</v>
      </c>
      <c r="AC127" s="477">
        <f t="shared" si="23"/>
        <v>0.14600000000000002</v>
      </c>
      <c r="AD127" s="158">
        <f t="shared" si="24"/>
        <v>0.19000000000000003</v>
      </c>
      <c r="AE127" s="158">
        <f t="shared" si="25"/>
        <v>0.05500000000000001</v>
      </c>
      <c r="AF127" s="158">
        <f t="shared" si="26"/>
        <v>0.125</v>
      </c>
      <c r="AG127" s="478">
        <f>IF($L$2=1,'Baseline Data'!$A67,(IF($L$2=2,'Alternative Data'!A67," ")))</f>
        <v>2071</v>
      </c>
      <c r="AI127" s="239"/>
      <c r="AJ127" s="246"/>
      <c r="AK127" s="237"/>
      <c r="AL127" s="237"/>
      <c r="AM127" s="237"/>
      <c r="AN127" s="237"/>
      <c r="AO127" s="237"/>
      <c r="AP127" s="237"/>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row>
    <row r="128" spans="2:72" s="47" customFormat="1" ht="17.25" customHeight="1">
      <c r="B128" s="152">
        <f>IF($L$2=2,'Alternative Simulation'!C69,(IF($L$2=1,'Baseline Simulation'!C69,"????")))</f>
        <v>2072</v>
      </c>
      <c r="C128" s="567">
        <f>IF($L$2=2,'Alternative Data'!P68,(IF($L$2=1,'Baseline Data'!P68,"????")))</f>
        <v>62500</v>
      </c>
      <c r="D128" s="437">
        <f>IF($L$2=2,'Alternative Data'!Q68,(IF($L$2=1,'Baseline Data'!Q68,"????")))</f>
        <v>220200</v>
      </c>
      <c r="E128" s="413">
        <f>IF($L$2=2,'Alternative Data'!R68,(IF($L$2=1,'Baseline Data'!R68,"????")))</f>
        <v>3.5232</v>
      </c>
      <c r="F128" s="535">
        <f>IF($L$2=2,'Alternative Data'!B68,(IF($L$2=1,'Baseline Data'!B68,"????")))</f>
        <v>0.18100000000000002</v>
      </c>
      <c r="G128" s="400" t="str">
        <f>IF($L$2=2,'Alternative Data'!H68,(IF($L$2=1,'Baseline Data'!H68,"????")))</f>
        <v>e</v>
      </c>
      <c r="H128" s="400" t="str">
        <f t="shared" si="27"/>
        <v>***</v>
      </c>
      <c r="I128" s="535">
        <f>IF($L$2=2,SUM('Alternative Data'!C68:F68,'Alternative Data'!H68),(IF($L$2=1,SUM('Baseline Data'!C68:F68),"????")))</f>
        <v>0.28700000000000003</v>
      </c>
      <c r="J128" s="697">
        <f t="shared" si="18"/>
        <v>-0.10600000000000001</v>
      </c>
      <c r="K128" s="537" t="str">
        <f>IF($L$2=2,'Alternative Data'!L68,(IF($L$2=1,'Baseline Data'!L68,"????")))</f>
        <v>&gt;250</v>
      </c>
      <c r="L128" s="614">
        <f>(IF($L$2=2,'Alternative Simulation'!D69,(IF($L$2=1,'Baseline Simulation'!D69,"????"))))</f>
        <v>62500</v>
      </c>
      <c r="M128" s="618">
        <f>(IF($L$2=2,'Alternative Simulation'!E69,(IF($L$2=1,'Baseline Simulation'!E69,"????"))))</f>
        <v>3.5232</v>
      </c>
      <c r="N128" s="401" t="str">
        <f>(IF($L$2=2,'Alternative Simulation'!F69,(IF($L$2=1,'Baseline Simulation'!F69,"????"))))</f>
        <v>***</v>
      </c>
      <c r="O128" s="157">
        <f>(IF($L$2=2,'Alternative Simulation'!G69,(IF($L$2=1,'Baseline Simulation'!G69,"????"))))</f>
        <v>0.18100000000000002</v>
      </c>
      <c r="P128" s="157">
        <f>(IF($L$2=2,'Alternative Simulation'!H69,(IF($L$2=1,'Baseline Simulation'!H69,"????"))))</f>
        <v>0.065</v>
      </c>
      <c r="Q128" s="157">
        <f>(IF($L$2=2,'Alternative Simulation'!I69,(IF($L$2=1,'Baseline Simulation'!I69,"????"))))</f>
        <v>0.08199999999999999</v>
      </c>
      <c r="R128" s="157">
        <f>(IF($L$2=2,'Alternative Simulation'!J69,(IF($L$2=1,'Baseline Simulation'!J69,"????"))))</f>
        <v>0.044000000000000004</v>
      </c>
      <c r="S128" s="157">
        <f>(IF($L$2=2,'Alternative Simulation'!K69,(IF($L$2=1,'Baseline Simulation'!K69,"????"))))</f>
        <v>0.096</v>
      </c>
      <c r="T128" s="490">
        <v>0.040999999999999995</v>
      </c>
      <c r="U128" s="394">
        <f>(IF($L$2=2,'Alternative Simulation'!M69,(IF($L$2=1,'Baseline Simulation'!M69,"????"))))</f>
        <v>2072</v>
      </c>
      <c r="V128" s="601">
        <f>(IF($L$2=2,'Alternative Simulation'!N69,(IF($L$2=1,'Baseline Simulation'!N69,"????"))))</f>
        <v>220200</v>
      </c>
      <c r="W128" s="584" t="str">
        <f>(IF($L$2=2,'Alternative Simulation'!O69,(IF($L$2=1,'Baseline Simulation'!O69,"????"))))</f>
        <v>***</v>
      </c>
      <c r="X128" s="597" t="str">
        <f>(IF($L$2=2,'Alternative Simulation'!P69,(IF($L$2=1,'Baseline Simulation'!P69,"????"))))</f>
        <v>***</v>
      </c>
      <c r="Y128" s="592">
        <f t="shared" si="19"/>
        <v>0.28700000000000003</v>
      </c>
      <c r="Z128" s="158">
        <f t="shared" si="20"/>
        <v>-0.033</v>
      </c>
      <c r="AA128" s="158" t="str">
        <f t="shared" si="28"/>
        <v>***</v>
      </c>
      <c r="AB128" s="477" t="str">
        <f t="shared" si="29"/>
        <v>***</v>
      </c>
      <c r="AC128" s="477">
        <f t="shared" si="23"/>
        <v>0.147</v>
      </c>
      <c r="AD128" s="158">
        <f t="shared" si="24"/>
        <v>0.191</v>
      </c>
      <c r="AE128" s="158">
        <f t="shared" si="25"/>
        <v>0.05500000000000001</v>
      </c>
      <c r="AF128" s="158">
        <f t="shared" si="26"/>
        <v>0.126</v>
      </c>
      <c r="AG128" s="478">
        <f>IF($L$2=1,'Baseline Data'!$A68,(IF($L$2=2,'Alternative Data'!A68," ")))</f>
        <v>2072</v>
      </c>
      <c r="AI128" s="239"/>
      <c r="AJ128" s="246"/>
      <c r="AK128" s="237"/>
      <c r="AL128" s="237"/>
      <c r="AM128" s="237"/>
      <c r="AN128" s="237"/>
      <c r="AO128" s="237"/>
      <c r="AP128" s="237"/>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row>
    <row r="129" spans="2:72" s="47" customFormat="1" ht="17.25" customHeight="1">
      <c r="B129" s="152">
        <f>IF($L$2=2,'Alternative Simulation'!C70,(IF($L$2=1,'Baseline Simulation'!C70,"????")))</f>
        <v>2073</v>
      </c>
      <c r="C129" s="567">
        <f>IF($L$2=2,'Alternative Data'!P69,(IF($L$2=1,'Baseline Data'!P69,"????")))</f>
        <v>63900</v>
      </c>
      <c r="D129" s="437">
        <f>IF($L$2=2,'Alternative Data'!Q69,(IF($L$2=1,'Baseline Data'!Q69,"????")))</f>
        <v>229900</v>
      </c>
      <c r="E129" s="413">
        <f>IF($L$2=2,'Alternative Data'!R69,(IF($L$2=1,'Baseline Data'!R69,"????")))</f>
        <v>3.5978090766823163</v>
      </c>
      <c r="F129" s="535">
        <f>IF($L$2=2,'Alternative Data'!B69,(IF($L$2=1,'Baseline Data'!B69,"????")))</f>
        <v>0.18100000000000002</v>
      </c>
      <c r="G129" s="400" t="str">
        <f>IF($L$2=2,'Alternative Data'!H69,(IF($L$2=1,'Baseline Data'!H69,"????")))</f>
        <v>e</v>
      </c>
      <c r="H129" s="400" t="str">
        <f t="shared" si="27"/>
        <v>***</v>
      </c>
      <c r="I129" s="535">
        <f>IF($L$2=2,SUM('Alternative Data'!C69:F69,'Alternative Data'!H69),(IF($L$2=1,SUM('Baseline Data'!C69:F69),"????")))</f>
        <v>0.28800000000000003</v>
      </c>
      <c r="J129" s="697">
        <f t="shared" si="18"/>
        <v>-0.10700000000000001</v>
      </c>
      <c r="K129" s="537" t="str">
        <f>IF($L$2=2,'Alternative Data'!L69,(IF($L$2=1,'Baseline Data'!L69,"????")))</f>
        <v>&gt;250</v>
      </c>
      <c r="L129" s="614">
        <f>(IF($L$2=2,'Alternative Simulation'!D70,(IF($L$2=1,'Baseline Simulation'!D70,"????"))))</f>
        <v>63900</v>
      </c>
      <c r="M129" s="618">
        <f>(IF($L$2=2,'Alternative Simulation'!E70,(IF($L$2=1,'Baseline Simulation'!E70,"????"))))</f>
        <v>3.5978090766823163</v>
      </c>
      <c r="N129" s="401" t="str">
        <f>(IF($L$2=2,'Alternative Simulation'!F70,(IF($L$2=1,'Baseline Simulation'!F70,"????"))))</f>
        <v>***</v>
      </c>
      <c r="O129" s="157">
        <f>(IF($L$2=2,'Alternative Simulation'!G70,(IF($L$2=1,'Baseline Simulation'!G70,"????"))))</f>
        <v>0.18100000000000002</v>
      </c>
      <c r="P129" s="157">
        <f>(IF($L$2=2,'Alternative Simulation'!H70,(IF($L$2=1,'Baseline Simulation'!H70,"????"))))</f>
        <v>0.065</v>
      </c>
      <c r="Q129" s="157">
        <f>(IF($L$2=2,'Alternative Simulation'!I70,(IF($L$2=1,'Baseline Simulation'!I70,"????"))))</f>
        <v>0.083</v>
      </c>
      <c r="R129" s="157">
        <f>(IF($L$2=2,'Alternative Simulation'!J70,(IF($L$2=1,'Baseline Simulation'!J70,"????"))))</f>
        <v>0.044000000000000004</v>
      </c>
      <c r="S129" s="157">
        <f>(IF($L$2=2,'Alternative Simulation'!K70,(IF($L$2=1,'Baseline Simulation'!K70,"????"))))</f>
        <v>0.096</v>
      </c>
      <c r="T129" s="490">
        <v>0.040999999999999995</v>
      </c>
      <c r="U129" s="394">
        <f>(IF($L$2=2,'Alternative Simulation'!M70,(IF($L$2=1,'Baseline Simulation'!M70,"????"))))</f>
        <v>2073</v>
      </c>
      <c r="V129" s="601">
        <f>(IF($L$2=2,'Alternative Simulation'!N70,(IF($L$2=1,'Baseline Simulation'!N70,"????"))))</f>
        <v>229900</v>
      </c>
      <c r="W129" s="584" t="str">
        <f>(IF($L$2=2,'Alternative Simulation'!O70,(IF($L$2=1,'Baseline Simulation'!O70,"????"))))</f>
        <v>***</v>
      </c>
      <c r="X129" s="597" t="str">
        <f>(IF($L$2=2,'Alternative Simulation'!P70,(IF($L$2=1,'Baseline Simulation'!P70,"????"))))</f>
        <v>***</v>
      </c>
      <c r="Y129" s="592">
        <f t="shared" si="19"/>
        <v>0.28800000000000003</v>
      </c>
      <c r="Z129" s="158">
        <f t="shared" si="20"/>
        <v>-0.014999999999999986</v>
      </c>
      <c r="AA129" s="158" t="str">
        <f t="shared" si="28"/>
        <v>***</v>
      </c>
      <c r="AB129" s="477" t="str">
        <f t="shared" si="29"/>
        <v>***</v>
      </c>
      <c r="AC129" s="477">
        <f t="shared" si="23"/>
        <v>0.14800000000000002</v>
      </c>
      <c r="AD129" s="158">
        <f t="shared" si="24"/>
        <v>0.19200000000000003</v>
      </c>
      <c r="AE129" s="158">
        <f t="shared" si="25"/>
        <v>0.05500000000000001</v>
      </c>
      <c r="AF129" s="158">
        <f t="shared" si="26"/>
        <v>0.127</v>
      </c>
      <c r="AG129" s="478">
        <f>IF($L$2=1,'Baseline Data'!$A69,(IF($L$2=2,'Alternative Data'!A69," ")))</f>
        <v>2073</v>
      </c>
      <c r="AI129" s="239"/>
      <c r="AJ129" s="246"/>
      <c r="AK129" s="237"/>
      <c r="AL129" s="237"/>
      <c r="AM129" s="237"/>
      <c r="AN129" s="237"/>
      <c r="AO129" s="237"/>
      <c r="AP129" s="237"/>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row>
    <row r="130" spans="2:72" s="47" customFormat="1" ht="17.25" customHeight="1">
      <c r="B130" s="152">
        <f>IF($L$2=2,'Alternative Simulation'!C71,(IF($L$2=1,'Baseline Simulation'!C71,"????")))</f>
        <v>2074</v>
      </c>
      <c r="C130" s="567">
        <f>IF($L$2=2,'Alternative Data'!P70,(IF($L$2=1,'Baseline Data'!P70,"????")))</f>
        <v>65200</v>
      </c>
      <c r="D130" s="437">
        <f>IF($L$2=2,'Alternative Data'!Q70,(IF($L$2=1,'Baseline Data'!Q70,"????")))</f>
        <v>240000</v>
      </c>
      <c r="E130" s="413">
        <f>IF($L$2=2,'Alternative Data'!R70,(IF($L$2=1,'Baseline Data'!R70,"????")))</f>
        <v>3.6809815950920246</v>
      </c>
      <c r="F130" s="535">
        <f>IF($L$2=2,'Alternative Data'!B70,(IF($L$2=1,'Baseline Data'!B70,"????")))</f>
        <v>0.18100000000000002</v>
      </c>
      <c r="G130" s="400" t="str">
        <f>IF($L$2=2,'Alternative Data'!H70,(IF($L$2=1,'Baseline Data'!H70,"????")))</f>
        <v>e</v>
      </c>
      <c r="H130" s="400" t="str">
        <f t="shared" si="27"/>
        <v>***</v>
      </c>
      <c r="I130" s="535">
        <f>IF($L$2=2,SUM('Alternative Data'!C70:F70,'Alternative Data'!H70),(IF($L$2=1,SUM('Baseline Data'!C70:F70),"????")))</f>
        <v>0.29000000000000004</v>
      </c>
      <c r="J130" s="697">
        <f t="shared" si="18"/>
        <v>-0.10900000000000001</v>
      </c>
      <c r="K130" s="537" t="str">
        <f>IF($L$2=2,'Alternative Data'!L70,(IF($L$2=1,'Baseline Data'!L70,"????")))</f>
        <v>&gt;250</v>
      </c>
      <c r="L130" s="614">
        <f>(IF($L$2=2,'Alternative Simulation'!D71,(IF($L$2=1,'Baseline Simulation'!D71,"????"))))</f>
        <v>65200</v>
      </c>
      <c r="M130" s="618">
        <f>(IF($L$2=2,'Alternative Simulation'!E71,(IF($L$2=1,'Baseline Simulation'!E71,"????"))))</f>
        <v>3.6809815950920246</v>
      </c>
      <c r="N130" s="401" t="str">
        <f>(IF($L$2=2,'Alternative Simulation'!F71,(IF($L$2=1,'Baseline Simulation'!F71,"????"))))</f>
        <v>***</v>
      </c>
      <c r="O130" s="157">
        <f>(IF($L$2=2,'Alternative Simulation'!G71,(IF($L$2=1,'Baseline Simulation'!G71,"????"))))</f>
        <v>0.18100000000000002</v>
      </c>
      <c r="P130" s="157">
        <f>(IF($L$2=2,'Alternative Simulation'!H71,(IF($L$2=1,'Baseline Simulation'!H71,"????"))))</f>
        <v>0.065</v>
      </c>
      <c r="Q130" s="157">
        <f>(IF($L$2=2,'Alternative Simulation'!I71,(IF($L$2=1,'Baseline Simulation'!I71,"????"))))</f>
        <v>0.084</v>
      </c>
      <c r="R130" s="157">
        <f>(IF($L$2=2,'Alternative Simulation'!J71,(IF($L$2=1,'Baseline Simulation'!J71,"????"))))</f>
        <v>0.045</v>
      </c>
      <c r="S130" s="157">
        <f>(IF($L$2=2,'Alternative Simulation'!K71,(IF($L$2=1,'Baseline Simulation'!K71,"????"))))</f>
        <v>0.096</v>
      </c>
      <c r="T130" s="490">
        <v>0.040999999999999995</v>
      </c>
      <c r="U130" s="394">
        <f>(IF($L$2=2,'Alternative Simulation'!M71,(IF($L$2=1,'Baseline Simulation'!M71,"????"))))</f>
        <v>2074</v>
      </c>
      <c r="V130" s="601">
        <f>(IF($L$2=2,'Alternative Simulation'!N71,(IF($L$2=1,'Baseline Simulation'!N71,"????"))))</f>
        <v>240000</v>
      </c>
      <c r="W130" s="584" t="str">
        <f>(IF($L$2=2,'Alternative Simulation'!O71,(IF($L$2=1,'Baseline Simulation'!O71,"????"))))</f>
        <v>***</v>
      </c>
      <c r="X130" s="597" t="str">
        <f>(IF($L$2=2,'Alternative Simulation'!P71,(IF($L$2=1,'Baseline Simulation'!P71,"????"))))</f>
        <v>***</v>
      </c>
      <c r="Y130" s="592">
        <f t="shared" si="19"/>
        <v>0.29000000000000004</v>
      </c>
      <c r="Z130" s="158">
        <f t="shared" si="20"/>
        <v>-0.017999999999999988</v>
      </c>
      <c r="AA130" s="158" t="str">
        <f t="shared" si="28"/>
        <v>***</v>
      </c>
      <c r="AB130" s="477" t="str">
        <f t="shared" si="29"/>
        <v>***</v>
      </c>
      <c r="AC130" s="477">
        <f t="shared" si="23"/>
        <v>0.14900000000000002</v>
      </c>
      <c r="AD130" s="158">
        <f t="shared" si="24"/>
        <v>0.194</v>
      </c>
      <c r="AE130" s="158">
        <f t="shared" si="25"/>
        <v>0.05500000000000001</v>
      </c>
      <c r="AF130" s="158">
        <f t="shared" si="26"/>
        <v>0.129</v>
      </c>
      <c r="AG130" s="478">
        <f>IF($L$2=1,'Baseline Data'!$A70,(IF($L$2=2,'Alternative Data'!A70," ")))</f>
        <v>2074</v>
      </c>
      <c r="AI130" s="239"/>
      <c r="AJ130" s="246"/>
      <c r="AK130" s="237"/>
      <c r="AL130" s="237"/>
      <c r="AM130" s="237"/>
      <c r="AN130" s="237"/>
      <c r="AO130" s="237"/>
      <c r="AP130" s="237"/>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row>
    <row r="131" spans="2:72" s="47" customFormat="1" ht="17.25" customHeight="1">
      <c r="B131" s="152">
        <f>IF($L$2=2,'Alternative Simulation'!C72,(IF($L$2=1,'Baseline Simulation'!C72,"????")))</f>
        <v>2075</v>
      </c>
      <c r="C131" s="567">
        <f>IF($L$2=2,'Alternative Data'!P71,(IF($L$2=1,'Baseline Data'!P71,"????")))</f>
        <v>66700</v>
      </c>
      <c r="D131" s="437">
        <f>IF($L$2=2,'Alternative Data'!Q71,(IF($L$2=1,'Baseline Data'!Q71,"????")))</f>
        <v>251000</v>
      </c>
      <c r="E131" s="413">
        <f>IF($L$2=2,'Alternative Data'!R71,(IF($L$2=1,'Baseline Data'!R71,"????")))</f>
        <v>3.76311844077961</v>
      </c>
      <c r="F131" s="535">
        <f>IF($L$2=2,'Alternative Data'!B71,(IF($L$2=1,'Baseline Data'!B71,"????")))</f>
        <v>0.18100000000000002</v>
      </c>
      <c r="G131" s="400" t="str">
        <f>IF($L$2=2,'Alternative Data'!H71,(IF($L$2=1,'Baseline Data'!H71,"????")))</f>
        <v>e</v>
      </c>
      <c r="H131" s="400" t="str">
        <f t="shared" si="27"/>
        <v>***</v>
      </c>
      <c r="I131" s="535">
        <f>IF($L$2=2,SUM('Alternative Data'!C71:F71,'Alternative Data'!H71),(IF($L$2=1,SUM('Baseline Data'!C71:F71),"????")))</f>
        <v>0.29100000000000004</v>
      </c>
      <c r="J131" s="697">
        <f t="shared" si="18"/>
        <v>-0.11000000000000001</v>
      </c>
      <c r="K131" s="537" t="str">
        <f>IF($L$2=2,'Alternative Data'!L71,(IF($L$2=1,'Baseline Data'!L71,"????")))</f>
        <v>&gt;250</v>
      </c>
      <c r="L131" s="614">
        <f>(IF($L$2=2,'Alternative Simulation'!D72,(IF($L$2=1,'Baseline Simulation'!D72,"????"))))</f>
        <v>66700</v>
      </c>
      <c r="M131" s="618">
        <f>(IF($L$2=2,'Alternative Simulation'!E72,(IF($L$2=1,'Baseline Simulation'!E72,"????"))))</f>
        <v>3.76311844077961</v>
      </c>
      <c r="N131" s="401" t="str">
        <f>(IF($L$2=2,'Alternative Simulation'!F72,(IF($L$2=1,'Baseline Simulation'!F72,"????"))))</f>
        <v>***</v>
      </c>
      <c r="O131" s="157">
        <f>(IF($L$2=2,'Alternative Simulation'!G72,(IF($L$2=1,'Baseline Simulation'!G72,"????"))))</f>
        <v>0.18100000000000002</v>
      </c>
      <c r="P131" s="157">
        <f>(IF($L$2=2,'Alternative Simulation'!H72,(IF($L$2=1,'Baseline Simulation'!H72,"????"))))</f>
        <v>0.065</v>
      </c>
      <c r="Q131" s="157">
        <f>(IF($L$2=2,'Alternative Simulation'!I72,(IF($L$2=1,'Baseline Simulation'!I72,"????"))))</f>
        <v>0.085</v>
      </c>
      <c r="R131" s="157">
        <f>(IF($L$2=2,'Alternative Simulation'!J72,(IF($L$2=1,'Baseline Simulation'!J72,"????"))))</f>
        <v>0.045</v>
      </c>
      <c r="S131" s="157">
        <f>(IF($L$2=2,'Alternative Simulation'!K72,(IF($L$2=1,'Baseline Simulation'!K72,"????"))))</f>
        <v>0.096</v>
      </c>
      <c r="T131" s="490">
        <v>0.040999999999999995</v>
      </c>
      <c r="U131" s="394">
        <f>(IF($L$2=2,'Alternative Simulation'!M72,(IF($L$2=1,'Baseline Simulation'!M72,"????"))))</f>
        <v>2075</v>
      </c>
      <c r="V131" s="601">
        <f>(IF($L$2=2,'Alternative Simulation'!N72,(IF($L$2=1,'Baseline Simulation'!N72,"????"))))</f>
        <v>251000</v>
      </c>
      <c r="W131" s="584" t="str">
        <f>(IF($L$2=2,'Alternative Simulation'!O72,(IF($L$2=1,'Baseline Simulation'!O72,"????"))))</f>
        <v>***</v>
      </c>
      <c r="X131" s="597" t="str">
        <f>(IF($L$2=2,'Alternative Simulation'!P72,(IF($L$2=1,'Baseline Simulation'!P72,"????"))))</f>
        <v>***</v>
      </c>
      <c r="Y131" s="592">
        <f t="shared" si="19"/>
        <v>0.29100000000000004</v>
      </c>
      <c r="Z131" s="158">
        <f t="shared" si="20"/>
        <v>-0.016999999999999987</v>
      </c>
      <c r="AA131" s="158" t="str">
        <f t="shared" si="28"/>
        <v>***</v>
      </c>
      <c r="AB131" s="477" t="str">
        <f t="shared" si="29"/>
        <v>***</v>
      </c>
      <c r="AC131" s="477">
        <f t="shared" si="23"/>
        <v>0.15000000000000002</v>
      </c>
      <c r="AD131" s="158">
        <f t="shared" si="24"/>
        <v>0.195</v>
      </c>
      <c r="AE131" s="158">
        <f t="shared" si="25"/>
        <v>0.05500000000000001</v>
      </c>
      <c r="AF131" s="158">
        <f t="shared" si="26"/>
        <v>0.13</v>
      </c>
      <c r="AG131" s="478">
        <f>IF($L$2=1,'Baseline Data'!$A71,(IF($L$2=2,'Alternative Data'!A71," ")))</f>
        <v>2075</v>
      </c>
      <c r="AI131" s="239"/>
      <c r="AJ131" s="246"/>
      <c r="AK131" s="237"/>
      <c r="AL131" s="237"/>
      <c r="AM131" s="237"/>
      <c r="AN131" s="237"/>
      <c r="AO131" s="237"/>
      <c r="AP131" s="237"/>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row>
    <row r="132" spans="2:72" s="47" customFormat="1" ht="17.25" customHeight="1">
      <c r="B132" s="152">
        <f>IF($L$2=2,'Alternative Simulation'!C73,(IF($L$2=1,'Baseline Simulation'!C73,"????")))</f>
        <v>2076</v>
      </c>
      <c r="C132" s="567">
        <f>IF($L$2=2,'Alternative Data'!P72,(IF($L$2=1,'Baseline Data'!P72,"????")))</f>
        <v>68300</v>
      </c>
      <c r="D132" s="437">
        <f>IF($L$2=2,'Alternative Data'!Q72,(IF($L$2=1,'Baseline Data'!Q72,"????")))</f>
        <v>262800</v>
      </c>
      <c r="E132" s="413">
        <f>IF($L$2=2,'Alternative Data'!R72,(IF($L$2=1,'Baseline Data'!R72,"????")))</f>
        <v>3.847730600292826</v>
      </c>
      <c r="F132" s="535">
        <f>IF($L$2=2,'Alternative Data'!B72,(IF($L$2=1,'Baseline Data'!B72,"????")))</f>
        <v>0.18100000000000002</v>
      </c>
      <c r="G132" s="400" t="str">
        <f>IF($L$2=2,'Alternative Data'!H72,(IF($L$2=1,'Baseline Data'!H72,"????")))</f>
        <v>e</v>
      </c>
      <c r="H132" s="400" t="str">
        <f t="shared" si="27"/>
        <v>***</v>
      </c>
      <c r="I132" s="535">
        <f>IF($L$2=2,SUM('Alternative Data'!C72:F72,'Alternative Data'!H72),(IF($L$2=1,SUM('Baseline Data'!C72:F72),"????")))</f>
        <v>0.29200000000000004</v>
      </c>
      <c r="J132" s="697">
        <f t="shared" si="18"/>
        <v>-0.11100000000000002</v>
      </c>
      <c r="K132" s="537" t="str">
        <f>IF($L$2=2,'Alternative Data'!L72,(IF($L$2=1,'Baseline Data'!L72,"????")))</f>
        <v>&gt;250</v>
      </c>
      <c r="L132" s="614">
        <f>(IF($L$2=2,'Alternative Simulation'!D73,(IF($L$2=1,'Baseline Simulation'!D73,"????"))))</f>
        <v>68300</v>
      </c>
      <c r="M132" s="618">
        <f>(IF($L$2=2,'Alternative Simulation'!E73,(IF($L$2=1,'Baseline Simulation'!E73,"????"))))</f>
        <v>3.847730600292826</v>
      </c>
      <c r="N132" s="401" t="str">
        <f>(IF($L$2=2,'Alternative Simulation'!F73,(IF($L$2=1,'Baseline Simulation'!F73,"????"))))</f>
        <v>***</v>
      </c>
      <c r="O132" s="157">
        <f>(IF($L$2=2,'Alternative Simulation'!G73,(IF($L$2=1,'Baseline Simulation'!G73,"????"))))</f>
        <v>0.18100000000000002</v>
      </c>
      <c r="P132" s="157">
        <f>(IF($L$2=2,'Alternative Simulation'!H73,(IF($L$2=1,'Baseline Simulation'!H73,"????"))))</f>
        <v>0.065</v>
      </c>
      <c r="Q132" s="157">
        <f>(IF($L$2=2,'Alternative Simulation'!I73,(IF($L$2=1,'Baseline Simulation'!I73,"????"))))</f>
        <v>0.086</v>
      </c>
      <c r="R132" s="157">
        <f>(IF($L$2=2,'Alternative Simulation'!J73,(IF($L$2=1,'Baseline Simulation'!J73,"????"))))</f>
        <v>0.045</v>
      </c>
      <c r="S132" s="157">
        <f>(IF($L$2=2,'Alternative Simulation'!K73,(IF($L$2=1,'Baseline Simulation'!K73,"????"))))</f>
        <v>0.096</v>
      </c>
      <c r="T132" s="490">
        <v>0.040999999999999995</v>
      </c>
      <c r="U132" s="394">
        <f>(IF($L$2=2,'Alternative Simulation'!M73,(IF($L$2=1,'Baseline Simulation'!M73,"????"))))</f>
        <v>2076</v>
      </c>
      <c r="V132" s="601">
        <f>(IF($L$2=2,'Alternative Simulation'!N73,(IF($L$2=1,'Baseline Simulation'!N73,"????"))))</f>
        <v>262800</v>
      </c>
      <c r="W132" s="584" t="str">
        <f>(IF($L$2=2,'Alternative Simulation'!O73,(IF($L$2=1,'Baseline Simulation'!O73,"????"))))</f>
        <v>***</v>
      </c>
      <c r="X132" s="597" t="str">
        <f>(IF($L$2=2,'Alternative Simulation'!P73,(IF($L$2=1,'Baseline Simulation'!P73,"????"))))</f>
        <v>***</v>
      </c>
      <c r="Y132" s="592">
        <f t="shared" si="19"/>
        <v>0.29200000000000004</v>
      </c>
      <c r="Z132" s="158">
        <f t="shared" si="20"/>
        <v>-0.015999999999999986</v>
      </c>
      <c r="AA132" s="158" t="str">
        <f t="shared" si="28"/>
        <v>***</v>
      </c>
      <c r="AB132" s="477" t="str">
        <f t="shared" si="29"/>
        <v>***</v>
      </c>
      <c r="AC132" s="477">
        <f t="shared" si="23"/>
        <v>0.151</v>
      </c>
      <c r="AD132" s="158">
        <f t="shared" si="24"/>
        <v>0.196</v>
      </c>
      <c r="AE132" s="158">
        <f t="shared" si="25"/>
        <v>0.05500000000000001</v>
      </c>
      <c r="AF132" s="158">
        <f t="shared" si="26"/>
        <v>0.131</v>
      </c>
      <c r="AG132" s="478">
        <f>IF($L$2=1,'Baseline Data'!$A72,(IF($L$2=2,'Alternative Data'!A72," ")))</f>
        <v>2076</v>
      </c>
      <c r="AI132" s="239"/>
      <c r="AJ132" s="246"/>
      <c r="AK132" s="237"/>
      <c r="AL132" s="237"/>
      <c r="AM132" s="237"/>
      <c r="AN132" s="237"/>
      <c r="AO132" s="237"/>
      <c r="AP132" s="237"/>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row>
    <row r="133" spans="2:72" s="47" customFormat="1" ht="17.25" customHeight="1">
      <c r="B133" s="152">
        <f>IF($L$2=2,'Alternative Simulation'!C74,(IF($L$2=1,'Baseline Simulation'!C74,"????")))</f>
        <v>2077</v>
      </c>
      <c r="C133" s="567">
        <f>IF($L$2=2,'Alternative Data'!P73,(IF($L$2=1,'Baseline Data'!P73,"????")))</f>
        <v>69900</v>
      </c>
      <c r="D133" s="437">
        <f>IF($L$2=2,'Alternative Data'!Q73,(IF($L$2=1,'Baseline Data'!Q73,"????")))</f>
        <v>275000</v>
      </c>
      <c r="E133" s="413">
        <f>IF($L$2=2,'Alternative Data'!R73,(IF($L$2=1,'Baseline Data'!R73,"????")))</f>
        <v>3.9341917024320456</v>
      </c>
      <c r="F133" s="535">
        <f>IF($L$2=2,'Alternative Data'!B73,(IF($L$2=1,'Baseline Data'!B73,"????")))</f>
        <v>0.18100000000000002</v>
      </c>
      <c r="G133" s="400" t="str">
        <f>IF($L$2=2,'Alternative Data'!H73,(IF($L$2=1,'Baseline Data'!H73,"????")))</f>
        <v>e</v>
      </c>
      <c r="H133" s="400" t="str">
        <f t="shared" si="27"/>
        <v>***</v>
      </c>
      <c r="I133" s="535">
        <f>IF($L$2=2,SUM('Alternative Data'!C73:F73,'Alternative Data'!H73),(IF($L$2=1,SUM('Baseline Data'!C73:F73),"????")))</f>
        <v>0.29300000000000004</v>
      </c>
      <c r="J133" s="697">
        <f aca="true" t="shared" si="30" ref="J133:J144">F133-I133</f>
        <v>-0.11200000000000002</v>
      </c>
      <c r="K133" s="537" t="str">
        <f>IF($L$2=2,'Alternative Data'!L73,(IF($L$2=1,'Baseline Data'!L73,"????")))</f>
        <v>&gt;250</v>
      </c>
      <c r="L133" s="614">
        <f>(IF($L$2=2,'Alternative Simulation'!D74,(IF($L$2=1,'Baseline Simulation'!D74,"????"))))</f>
        <v>69900</v>
      </c>
      <c r="M133" s="618">
        <f>(IF($L$2=2,'Alternative Simulation'!E74,(IF($L$2=1,'Baseline Simulation'!E74,"????"))))</f>
        <v>3.9341917024320456</v>
      </c>
      <c r="N133" s="401" t="str">
        <f>(IF($L$2=2,'Alternative Simulation'!F74,(IF($L$2=1,'Baseline Simulation'!F74,"????"))))</f>
        <v>***</v>
      </c>
      <c r="O133" s="157">
        <f>(IF($L$2=2,'Alternative Simulation'!G74,(IF($L$2=1,'Baseline Simulation'!G74,"????"))))</f>
        <v>0.18100000000000002</v>
      </c>
      <c r="P133" s="157">
        <f>(IF($L$2=2,'Alternative Simulation'!H74,(IF($L$2=1,'Baseline Simulation'!H74,"????"))))</f>
        <v>0.065</v>
      </c>
      <c r="Q133" s="157">
        <f>(IF($L$2=2,'Alternative Simulation'!I74,(IF($L$2=1,'Baseline Simulation'!I74,"????"))))</f>
        <v>0.087</v>
      </c>
      <c r="R133" s="157">
        <f>(IF($L$2=2,'Alternative Simulation'!J74,(IF($L$2=1,'Baseline Simulation'!J74,"????"))))</f>
        <v>0.045</v>
      </c>
      <c r="S133" s="157">
        <f>(IF($L$2=2,'Alternative Simulation'!K74,(IF($L$2=1,'Baseline Simulation'!K74,"????"))))</f>
        <v>0.096</v>
      </c>
      <c r="T133" s="490">
        <v>0.040999999999999995</v>
      </c>
      <c r="U133" s="394">
        <f>(IF($L$2=2,'Alternative Simulation'!M74,(IF($L$2=1,'Baseline Simulation'!M74,"????"))))</f>
        <v>2077</v>
      </c>
      <c r="V133" s="601">
        <f>(IF($L$2=2,'Alternative Simulation'!N74,(IF($L$2=1,'Baseline Simulation'!N74,"????"))))</f>
        <v>275000</v>
      </c>
      <c r="W133" s="584" t="str">
        <f>(IF($L$2=2,'Alternative Simulation'!O74,(IF($L$2=1,'Baseline Simulation'!O74,"????"))))</f>
        <v>***</v>
      </c>
      <c r="X133" s="597" t="str">
        <f>(IF($L$2=2,'Alternative Simulation'!P74,(IF($L$2=1,'Baseline Simulation'!P74,"????"))))</f>
        <v>***</v>
      </c>
      <c r="Y133" s="592">
        <f aca="true" t="shared" si="31" ref="Y133:Y144">SUM(P133:S133)</f>
        <v>0.29300000000000004</v>
      </c>
      <c r="Z133" s="158">
        <f aca="true" t="shared" si="32" ref="Z133:Z144">O133-Y73</f>
        <v>-0.010999999999999982</v>
      </c>
      <c r="AA133" s="158" t="str">
        <f t="shared" si="28"/>
        <v>***</v>
      </c>
      <c r="AB133" s="477" t="str">
        <f t="shared" si="29"/>
        <v>***</v>
      </c>
      <c r="AC133" s="477">
        <f aca="true" t="shared" si="33" ref="AC133:AC144">P133+Q133</f>
        <v>0.152</v>
      </c>
      <c r="AD133" s="158">
        <f aca="true" t="shared" si="34" ref="AD133:AD144">SUM(P133:R133)</f>
        <v>0.197</v>
      </c>
      <c r="AE133" s="158">
        <f aca="true" t="shared" si="35" ref="AE133:AE144">S133-T133</f>
        <v>0.05500000000000001</v>
      </c>
      <c r="AF133" s="158">
        <f aca="true" t="shared" si="36" ref="AF133:AF144">SUM(Q133:R133)</f>
        <v>0.132</v>
      </c>
      <c r="AG133" s="478">
        <f>IF($L$2=1,'Baseline Data'!$A73,(IF($L$2=2,'Alternative Data'!A73," ")))</f>
        <v>2077</v>
      </c>
      <c r="AI133" s="239"/>
      <c r="AJ133" s="246"/>
      <c r="AK133" s="237"/>
      <c r="AL133" s="237"/>
      <c r="AM133" s="237"/>
      <c r="AN133" s="237"/>
      <c r="AO133" s="237"/>
      <c r="AP133" s="237"/>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row>
    <row r="134" spans="2:72" s="47" customFormat="1" ht="17.25" customHeight="1">
      <c r="B134" s="152">
        <f>IF($L$2=2,'Alternative Simulation'!C75,(IF($L$2=1,'Baseline Simulation'!C75,"????")))</f>
        <v>2078</v>
      </c>
      <c r="C134" s="567">
        <f>IF($L$2=2,'Alternative Data'!P74,(IF($L$2=1,'Baseline Data'!P74,"????")))</f>
        <v>71400</v>
      </c>
      <c r="D134" s="437">
        <f>IF($L$2=2,'Alternative Data'!Q74,(IF($L$2=1,'Baseline Data'!Q74,"????")))</f>
        <v>287000</v>
      </c>
      <c r="E134" s="413">
        <f>IF($L$2=2,'Alternative Data'!R74,(IF($L$2=1,'Baseline Data'!R74,"????")))</f>
        <v>4.019607843137255</v>
      </c>
      <c r="F134" s="535">
        <f>IF($L$2=2,'Alternative Data'!B74,(IF($L$2=1,'Baseline Data'!B74,"????")))</f>
        <v>0.18100000000000002</v>
      </c>
      <c r="G134" s="400" t="str">
        <f>IF($L$2=2,'Alternative Data'!H74,(IF($L$2=1,'Baseline Data'!H74,"????")))</f>
        <v>e</v>
      </c>
      <c r="H134" s="400" t="str">
        <f t="shared" si="27"/>
        <v>***</v>
      </c>
      <c r="I134" s="535">
        <f>IF($L$2=2,SUM('Alternative Data'!C74:F74,'Alternative Data'!H74),(IF($L$2=1,SUM('Baseline Data'!C74:F74),"????")))</f>
        <v>0.29600000000000004</v>
      </c>
      <c r="J134" s="697">
        <f t="shared" si="30"/>
        <v>-0.11500000000000002</v>
      </c>
      <c r="K134" s="537" t="str">
        <f>IF($L$2=2,'Alternative Data'!L74,(IF($L$2=1,'Baseline Data'!L74,"????")))</f>
        <v>&gt;250</v>
      </c>
      <c r="L134" s="614">
        <f>(IF($L$2=2,'Alternative Simulation'!D75,(IF($L$2=1,'Baseline Simulation'!D75,"????"))))</f>
        <v>71400</v>
      </c>
      <c r="M134" s="618">
        <f>(IF($L$2=2,'Alternative Simulation'!E75,(IF($L$2=1,'Baseline Simulation'!E75,"????"))))</f>
        <v>4.019607843137255</v>
      </c>
      <c r="N134" s="401" t="str">
        <f>(IF($L$2=2,'Alternative Simulation'!F75,(IF($L$2=1,'Baseline Simulation'!F75,"????"))))</f>
        <v>***</v>
      </c>
      <c r="O134" s="157">
        <f>(IF($L$2=2,'Alternative Simulation'!G75,(IF($L$2=1,'Baseline Simulation'!G75,"????"))))</f>
        <v>0.18100000000000002</v>
      </c>
      <c r="P134" s="157">
        <f>(IF($L$2=2,'Alternative Simulation'!H75,(IF($L$2=1,'Baseline Simulation'!H75,"????"))))</f>
        <v>0.066</v>
      </c>
      <c r="Q134" s="157">
        <f>(IF($L$2=2,'Alternative Simulation'!I75,(IF($L$2=1,'Baseline Simulation'!I75,"????"))))</f>
        <v>0.08800000000000001</v>
      </c>
      <c r="R134" s="157">
        <f>(IF($L$2=2,'Alternative Simulation'!J75,(IF($L$2=1,'Baseline Simulation'!J75,"????"))))</f>
        <v>0.046</v>
      </c>
      <c r="S134" s="157">
        <f>(IF($L$2=2,'Alternative Simulation'!K75,(IF($L$2=1,'Baseline Simulation'!K75,"????"))))</f>
        <v>0.096</v>
      </c>
      <c r="T134" s="490">
        <v>0.040999999999999995</v>
      </c>
      <c r="U134" s="394">
        <f>(IF($L$2=2,'Alternative Simulation'!M75,(IF($L$2=1,'Baseline Simulation'!M75,"????"))))</f>
        <v>2078</v>
      </c>
      <c r="V134" s="601">
        <f>(IF($L$2=2,'Alternative Simulation'!N75,(IF($L$2=1,'Baseline Simulation'!N75,"????"))))</f>
        <v>287000</v>
      </c>
      <c r="W134" s="584" t="str">
        <f>(IF($L$2=2,'Alternative Simulation'!O75,(IF($L$2=1,'Baseline Simulation'!O75,"????"))))</f>
        <v>***</v>
      </c>
      <c r="X134" s="597" t="str">
        <f>(IF($L$2=2,'Alternative Simulation'!P75,(IF($L$2=1,'Baseline Simulation'!P75,"????"))))</f>
        <v>***</v>
      </c>
      <c r="Y134" s="592">
        <f t="shared" si="31"/>
        <v>0.29600000000000004</v>
      </c>
      <c r="Z134" s="158">
        <f t="shared" si="32"/>
        <v>-0.00799999999999998</v>
      </c>
      <c r="AA134" s="158" t="str">
        <f t="shared" si="28"/>
        <v>***</v>
      </c>
      <c r="AB134" s="477" t="str">
        <f t="shared" si="29"/>
        <v>***</v>
      </c>
      <c r="AC134" s="477">
        <f t="shared" si="33"/>
        <v>0.15400000000000003</v>
      </c>
      <c r="AD134" s="158">
        <f t="shared" si="34"/>
        <v>0.2</v>
      </c>
      <c r="AE134" s="158">
        <f t="shared" si="35"/>
        <v>0.05500000000000001</v>
      </c>
      <c r="AF134" s="158">
        <f t="shared" si="36"/>
        <v>0.134</v>
      </c>
      <c r="AG134" s="478">
        <f>IF($L$2=1,'Baseline Data'!$A74,(IF($L$2=2,'Alternative Data'!A74," ")))</f>
        <v>2078</v>
      </c>
      <c r="AI134" s="239"/>
      <c r="AJ134" s="246"/>
      <c r="AK134" s="237"/>
      <c r="AL134" s="237"/>
      <c r="AM134" s="237"/>
      <c r="AN134" s="237"/>
      <c r="AO134" s="237"/>
      <c r="AP134" s="237"/>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row>
    <row r="135" spans="2:72" s="47" customFormat="1" ht="17.25" customHeight="1">
      <c r="B135" s="152">
        <f>IF($L$2=2,'Alternative Simulation'!C76,(IF($L$2=1,'Baseline Simulation'!C76,"????")))</f>
        <v>2079</v>
      </c>
      <c r="C135" s="567">
        <f>IF($L$2=2,'Alternative Data'!P75,(IF($L$2=1,'Baseline Data'!P75,"????")))</f>
        <v>72800</v>
      </c>
      <c r="D135" s="437">
        <f>IF($L$2=2,'Alternative Data'!Q75,(IF($L$2=1,'Baseline Data'!Q75,"????")))</f>
        <v>299200</v>
      </c>
      <c r="E135" s="413">
        <f>IF($L$2=2,'Alternative Data'!R75,(IF($L$2=1,'Baseline Data'!R75,"????")))</f>
        <v>4.1098901098901095</v>
      </c>
      <c r="F135" s="535">
        <f>IF($L$2=2,'Alternative Data'!B75,(IF($L$2=1,'Baseline Data'!B75,"????")))</f>
        <v>0.18100000000000002</v>
      </c>
      <c r="G135" s="400" t="str">
        <f>IF($L$2=2,'Alternative Data'!H75,(IF($L$2=1,'Baseline Data'!H75,"????")))</f>
        <v>e</v>
      </c>
      <c r="H135" s="400" t="str">
        <f t="shared" si="27"/>
        <v>***</v>
      </c>
      <c r="I135" s="535">
        <f>IF($L$2=2,SUM('Alternative Data'!C75:F75,'Alternative Data'!H75),(IF($L$2=1,SUM('Baseline Data'!C75:F75),"????")))</f>
        <v>0.29700000000000004</v>
      </c>
      <c r="J135" s="697">
        <f t="shared" si="30"/>
        <v>-0.11600000000000002</v>
      </c>
      <c r="K135" s="537" t="str">
        <f>IF($L$2=2,'Alternative Data'!L75,(IF($L$2=1,'Baseline Data'!L75,"????")))</f>
        <v>&gt;250</v>
      </c>
      <c r="L135" s="614">
        <f>(IF($L$2=2,'Alternative Simulation'!D76,(IF($L$2=1,'Baseline Simulation'!D76,"????"))))</f>
        <v>72800</v>
      </c>
      <c r="M135" s="618">
        <f>(IF($L$2=2,'Alternative Simulation'!E76,(IF($L$2=1,'Baseline Simulation'!E76,"????"))))</f>
        <v>4.1098901098901095</v>
      </c>
      <c r="N135" s="401" t="str">
        <f>(IF($L$2=2,'Alternative Simulation'!F76,(IF($L$2=1,'Baseline Simulation'!F76,"????"))))</f>
        <v>***</v>
      </c>
      <c r="O135" s="157">
        <f>(IF($L$2=2,'Alternative Simulation'!G76,(IF($L$2=1,'Baseline Simulation'!G76,"????"))))</f>
        <v>0.18100000000000002</v>
      </c>
      <c r="P135" s="157">
        <f>(IF($L$2=2,'Alternative Simulation'!H76,(IF($L$2=1,'Baseline Simulation'!H76,"????"))))</f>
        <v>0.066</v>
      </c>
      <c r="Q135" s="157">
        <f>(IF($L$2=2,'Alternative Simulation'!I76,(IF($L$2=1,'Baseline Simulation'!I76,"????"))))</f>
        <v>0.08900000000000001</v>
      </c>
      <c r="R135" s="157">
        <f>(IF($L$2=2,'Alternative Simulation'!J76,(IF($L$2=1,'Baseline Simulation'!J76,"????"))))</f>
        <v>0.046</v>
      </c>
      <c r="S135" s="157">
        <f>(IF($L$2=2,'Alternative Simulation'!K76,(IF($L$2=1,'Baseline Simulation'!K76,"????"))))</f>
        <v>0.096</v>
      </c>
      <c r="T135" s="490">
        <v>0.040999999999999995</v>
      </c>
      <c r="U135" s="394">
        <f>(IF($L$2=2,'Alternative Simulation'!M76,(IF($L$2=1,'Baseline Simulation'!M76,"????"))))</f>
        <v>2079</v>
      </c>
      <c r="V135" s="601">
        <f>(IF($L$2=2,'Alternative Simulation'!N76,(IF($L$2=1,'Baseline Simulation'!N76,"????"))))</f>
        <v>299200</v>
      </c>
      <c r="W135" s="584" t="str">
        <f>(IF($L$2=2,'Alternative Simulation'!O76,(IF($L$2=1,'Baseline Simulation'!O76,"????"))))</f>
        <v>***</v>
      </c>
      <c r="X135" s="597" t="str">
        <f>(IF($L$2=2,'Alternative Simulation'!P76,(IF($L$2=1,'Baseline Simulation'!P76,"????"))))</f>
        <v>***</v>
      </c>
      <c r="Y135" s="592">
        <f t="shared" si="31"/>
        <v>0.29700000000000004</v>
      </c>
      <c r="Z135" s="158">
        <f t="shared" si="32"/>
        <v>-0.00899999999999998</v>
      </c>
      <c r="AA135" s="158" t="str">
        <f t="shared" si="28"/>
        <v>***</v>
      </c>
      <c r="AB135" s="477" t="str">
        <f t="shared" si="29"/>
        <v>***</v>
      </c>
      <c r="AC135" s="477">
        <f t="shared" si="33"/>
        <v>0.15500000000000003</v>
      </c>
      <c r="AD135" s="158">
        <f t="shared" si="34"/>
        <v>0.201</v>
      </c>
      <c r="AE135" s="158">
        <f t="shared" si="35"/>
        <v>0.05500000000000001</v>
      </c>
      <c r="AF135" s="158">
        <f t="shared" si="36"/>
        <v>0.135</v>
      </c>
      <c r="AG135" s="478">
        <f>IF($L$2=1,'Baseline Data'!$A75,(IF($L$2=2,'Alternative Data'!A75," ")))</f>
        <v>2079</v>
      </c>
      <c r="AI135" s="239"/>
      <c r="AJ135" s="246"/>
      <c r="AK135" s="237"/>
      <c r="AL135" s="237"/>
      <c r="AM135" s="237"/>
      <c r="AN135" s="237"/>
      <c r="AO135" s="237"/>
      <c r="AP135" s="237"/>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row>
    <row r="136" spans="2:72" s="47" customFormat="1" ht="17.25" customHeight="1">
      <c r="B136" s="152">
        <f>IF($L$2=2,'Alternative Simulation'!C77,(IF($L$2=1,'Baseline Simulation'!C77,"????")))</f>
        <v>2080</v>
      </c>
      <c r="C136" s="567">
        <f>IF($L$2=2,'Alternative Data'!P76,(IF($L$2=1,'Baseline Data'!P76,"????")))</f>
        <v>74400</v>
      </c>
      <c r="D136" s="437">
        <f>IF($L$2=2,'Alternative Data'!Q76,(IF($L$2=1,'Baseline Data'!Q76,"????")))</f>
        <v>312800</v>
      </c>
      <c r="E136" s="413">
        <f>IF($L$2=2,'Alternative Data'!R76,(IF($L$2=1,'Baseline Data'!R76,"????")))</f>
        <v>4.204301075268817</v>
      </c>
      <c r="F136" s="535">
        <f>IF($L$2=2,'Alternative Data'!B76,(IF($L$2=1,'Baseline Data'!B76,"????")))</f>
        <v>0.18100000000000002</v>
      </c>
      <c r="G136" s="400" t="str">
        <f>IF($L$2=2,'Alternative Data'!H76,(IF($L$2=1,'Baseline Data'!H76,"????")))</f>
        <v>e</v>
      </c>
      <c r="H136" s="400" t="str">
        <f t="shared" si="27"/>
        <v>***</v>
      </c>
      <c r="I136" s="535">
        <f>IF($L$2=2,SUM('Alternative Data'!C76:F76,'Alternative Data'!H76),(IF($L$2=1,SUM('Baseline Data'!C76:F76),"????")))</f>
        <v>0.29900000000000004</v>
      </c>
      <c r="J136" s="697">
        <f t="shared" si="30"/>
        <v>-0.11800000000000002</v>
      </c>
      <c r="K136" s="537" t="str">
        <f>IF($L$2=2,'Alternative Data'!L76,(IF($L$2=1,'Baseline Data'!L76,"????")))</f>
        <v>&gt;250</v>
      </c>
      <c r="L136" s="614">
        <f>(IF($L$2=2,'Alternative Simulation'!D77,(IF($L$2=1,'Baseline Simulation'!D77,"????"))))</f>
        <v>74400</v>
      </c>
      <c r="M136" s="618">
        <f>(IF($L$2=2,'Alternative Simulation'!E77,(IF($L$2=1,'Baseline Simulation'!E77,"????"))))</f>
        <v>4.204301075268817</v>
      </c>
      <c r="N136" s="401" t="str">
        <f>(IF($L$2=2,'Alternative Simulation'!F77,(IF($L$2=1,'Baseline Simulation'!F77,"????"))))</f>
        <v>***</v>
      </c>
      <c r="O136" s="157">
        <f>(IF($L$2=2,'Alternative Simulation'!G77,(IF($L$2=1,'Baseline Simulation'!G77,"????"))))</f>
        <v>0.18100000000000002</v>
      </c>
      <c r="P136" s="157">
        <f>(IF($L$2=2,'Alternative Simulation'!H77,(IF($L$2=1,'Baseline Simulation'!H77,"????"))))</f>
        <v>0.066</v>
      </c>
      <c r="Q136" s="157">
        <f>(IF($L$2=2,'Alternative Simulation'!I77,(IF($L$2=1,'Baseline Simulation'!I77,"????"))))</f>
        <v>0.091</v>
      </c>
      <c r="R136" s="157">
        <f>(IF($L$2=2,'Alternative Simulation'!J77,(IF($L$2=1,'Baseline Simulation'!J77,"????"))))</f>
        <v>0.046</v>
      </c>
      <c r="S136" s="157">
        <f>(IF($L$2=2,'Alternative Simulation'!K77,(IF($L$2=1,'Baseline Simulation'!K77,"????"))))</f>
        <v>0.096</v>
      </c>
      <c r="T136" s="490">
        <v>0.040999999999999995</v>
      </c>
      <c r="U136" s="394">
        <f>(IF($L$2=2,'Alternative Simulation'!M77,(IF($L$2=1,'Baseline Simulation'!M77,"????"))))</f>
        <v>2080</v>
      </c>
      <c r="V136" s="601">
        <f>(IF($L$2=2,'Alternative Simulation'!N77,(IF($L$2=1,'Baseline Simulation'!N77,"????"))))</f>
        <v>312800</v>
      </c>
      <c r="W136" s="584" t="str">
        <f>(IF($L$2=2,'Alternative Simulation'!O77,(IF($L$2=1,'Baseline Simulation'!O77,"????"))))</f>
        <v>***</v>
      </c>
      <c r="X136" s="597" t="str">
        <f>(IF($L$2=2,'Alternative Simulation'!P77,(IF($L$2=1,'Baseline Simulation'!P77,"????"))))</f>
        <v>***</v>
      </c>
      <c r="Y136" s="592">
        <f t="shared" si="31"/>
        <v>0.29900000000000004</v>
      </c>
      <c r="Z136" s="158">
        <f t="shared" si="32"/>
        <v>-0.00899999999999998</v>
      </c>
      <c r="AA136" s="158" t="str">
        <f t="shared" si="28"/>
        <v>***</v>
      </c>
      <c r="AB136" s="477" t="str">
        <f t="shared" si="29"/>
        <v>***</v>
      </c>
      <c r="AC136" s="477">
        <f t="shared" si="33"/>
        <v>0.157</v>
      </c>
      <c r="AD136" s="158">
        <f t="shared" si="34"/>
        <v>0.203</v>
      </c>
      <c r="AE136" s="158">
        <f t="shared" si="35"/>
        <v>0.05500000000000001</v>
      </c>
      <c r="AF136" s="158">
        <f t="shared" si="36"/>
        <v>0.137</v>
      </c>
      <c r="AG136" s="478">
        <f>IF($L$2=1,'Baseline Data'!$A76,(IF($L$2=2,'Alternative Data'!A76," ")))</f>
        <v>2080</v>
      </c>
      <c r="AI136" s="239"/>
      <c r="AJ136" s="246"/>
      <c r="AK136" s="237"/>
      <c r="AL136" s="237"/>
      <c r="AM136" s="237"/>
      <c r="AN136" s="237"/>
      <c r="AO136" s="237"/>
      <c r="AP136" s="237"/>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row>
    <row r="137" spans="2:72" s="47" customFormat="1" ht="17.25" customHeight="1">
      <c r="B137" s="152">
        <f>IF($L$2=2,'Alternative Simulation'!C78,(IF($L$2=1,'Baseline Simulation'!C78,"????")))</f>
        <v>2081</v>
      </c>
      <c r="C137" s="567">
        <f>IF($L$2=2,'Alternative Data'!P77,(IF($L$2=1,'Baseline Data'!P77,"????")))</f>
        <v>76100</v>
      </c>
      <c r="D137" s="437">
        <f>IF($L$2=2,'Alternative Data'!Q77,(IF($L$2=1,'Baseline Data'!Q77,"????")))</f>
        <v>327400</v>
      </c>
      <c r="E137" s="413">
        <f>IF($L$2=2,'Alternative Data'!R77,(IF($L$2=1,'Baseline Data'!R77,"????")))</f>
        <v>4.302233902759527</v>
      </c>
      <c r="F137" s="535">
        <f>IF($L$2=2,'Alternative Data'!B77,(IF($L$2=1,'Baseline Data'!B77,"????")))</f>
        <v>0.18100000000000002</v>
      </c>
      <c r="G137" s="400" t="str">
        <f>IF($L$2=2,'Alternative Data'!H77,(IF($L$2=1,'Baseline Data'!H77,"????")))</f>
        <v>e</v>
      </c>
      <c r="H137" s="400" t="str">
        <f t="shared" si="27"/>
        <v>***</v>
      </c>
      <c r="I137" s="535">
        <f>IF($L$2=2,SUM('Alternative Data'!C77:F77,'Alternative Data'!H77),(IF($L$2=1,SUM('Baseline Data'!C77:F77),"????")))</f>
        <v>0.30000000000000004</v>
      </c>
      <c r="J137" s="697">
        <f t="shared" si="30"/>
        <v>-0.11900000000000002</v>
      </c>
      <c r="K137" s="537" t="str">
        <f>IF($L$2=2,'Alternative Data'!L77,(IF($L$2=1,'Baseline Data'!L77,"????")))</f>
        <v>&gt;250</v>
      </c>
      <c r="L137" s="614">
        <f>(IF($L$2=2,'Alternative Simulation'!D78,(IF($L$2=1,'Baseline Simulation'!D78,"????"))))</f>
        <v>76100</v>
      </c>
      <c r="M137" s="618">
        <f>(IF($L$2=2,'Alternative Simulation'!E78,(IF($L$2=1,'Baseline Simulation'!E78,"????"))))</f>
        <v>4.302233902759527</v>
      </c>
      <c r="N137" s="401" t="str">
        <f>(IF($L$2=2,'Alternative Simulation'!F78,(IF($L$2=1,'Baseline Simulation'!F78,"????"))))</f>
        <v>***</v>
      </c>
      <c r="O137" s="157">
        <f>(IF($L$2=2,'Alternative Simulation'!G78,(IF($L$2=1,'Baseline Simulation'!G78,"????"))))</f>
        <v>0.18100000000000002</v>
      </c>
      <c r="P137" s="157">
        <f>(IF($L$2=2,'Alternative Simulation'!H78,(IF($L$2=1,'Baseline Simulation'!H78,"????"))))</f>
        <v>0.066</v>
      </c>
      <c r="Q137" s="157">
        <f>(IF($L$2=2,'Alternative Simulation'!I78,(IF($L$2=1,'Baseline Simulation'!I78,"????"))))</f>
        <v>0.092</v>
      </c>
      <c r="R137" s="157">
        <f>(IF($L$2=2,'Alternative Simulation'!J78,(IF($L$2=1,'Baseline Simulation'!J78,"????"))))</f>
        <v>0.046</v>
      </c>
      <c r="S137" s="157">
        <f>(IF($L$2=2,'Alternative Simulation'!K78,(IF($L$2=1,'Baseline Simulation'!K78,"????"))))</f>
        <v>0.096</v>
      </c>
      <c r="T137" s="490">
        <v>0.040999999999999995</v>
      </c>
      <c r="U137" s="394">
        <f>(IF($L$2=2,'Alternative Simulation'!M78,(IF($L$2=1,'Baseline Simulation'!M78,"????"))))</f>
        <v>2081</v>
      </c>
      <c r="V137" s="601">
        <f>(IF($L$2=2,'Alternative Simulation'!N78,(IF($L$2=1,'Baseline Simulation'!N78,"????"))))</f>
        <v>327400</v>
      </c>
      <c r="W137" s="584" t="str">
        <f>(IF($L$2=2,'Alternative Simulation'!O78,(IF($L$2=1,'Baseline Simulation'!O78,"????"))))</f>
        <v>***</v>
      </c>
      <c r="X137" s="597" t="str">
        <f>(IF($L$2=2,'Alternative Simulation'!P78,(IF($L$2=1,'Baseline Simulation'!P78,"????"))))</f>
        <v>***</v>
      </c>
      <c r="Y137" s="592">
        <f t="shared" si="31"/>
        <v>0.30000000000000004</v>
      </c>
      <c r="Z137" s="158">
        <f t="shared" si="32"/>
        <v>-0.009999999999999981</v>
      </c>
      <c r="AA137" s="158" t="str">
        <f t="shared" si="28"/>
        <v>***</v>
      </c>
      <c r="AB137" s="477" t="str">
        <f t="shared" si="29"/>
        <v>***</v>
      </c>
      <c r="AC137" s="477">
        <f t="shared" si="33"/>
        <v>0.158</v>
      </c>
      <c r="AD137" s="158">
        <f t="shared" si="34"/>
        <v>0.20400000000000001</v>
      </c>
      <c r="AE137" s="158">
        <f t="shared" si="35"/>
        <v>0.05500000000000001</v>
      </c>
      <c r="AF137" s="158">
        <f t="shared" si="36"/>
        <v>0.138</v>
      </c>
      <c r="AG137" s="478">
        <f>IF($L$2=1,'Baseline Data'!$A77,(IF($L$2=2,'Alternative Data'!A77," ")))</f>
        <v>2081</v>
      </c>
      <c r="AI137" s="239"/>
      <c r="AJ137" s="246"/>
      <c r="AK137" s="237"/>
      <c r="AL137" s="237"/>
      <c r="AM137" s="237"/>
      <c r="AN137" s="237"/>
      <c r="AO137" s="237"/>
      <c r="AP137" s="237"/>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row>
    <row r="138" spans="2:72" s="47" customFormat="1" ht="17.25" customHeight="1">
      <c r="B138" s="152">
        <f>IF($L$2=2,'Alternative Simulation'!C79,(IF($L$2=1,'Baseline Simulation'!C79,"????")))</f>
        <v>2082</v>
      </c>
      <c r="C138" s="567">
        <f>IF($L$2=2,'Alternative Data'!P78,(IF($L$2=1,'Baseline Data'!P78,"????")))</f>
        <v>77700</v>
      </c>
      <c r="D138" s="437">
        <f>IF($L$2=2,'Alternative Data'!Q78,(IF($L$2=1,'Baseline Data'!Q78,"????")))</f>
        <v>341600</v>
      </c>
      <c r="E138" s="413">
        <f>IF($L$2=2,'Alternative Data'!R78,(IF($L$2=1,'Baseline Data'!R78,"????")))</f>
        <v>4.396396396396397</v>
      </c>
      <c r="F138" s="535">
        <f>IF($L$2=2,'Alternative Data'!B78,(IF($L$2=1,'Baseline Data'!B78,"????")))</f>
        <v>0.18100000000000002</v>
      </c>
      <c r="G138" s="400" t="str">
        <f>IF($L$2=2,'Alternative Data'!H78,(IF($L$2=1,'Baseline Data'!H78,"????")))</f>
        <v>e</v>
      </c>
      <c r="H138" s="400" t="str">
        <f t="shared" si="27"/>
        <v>***</v>
      </c>
      <c r="I138" s="535">
        <f>IF($L$2=2,SUM('Alternative Data'!C78:F78,'Alternative Data'!H78),(IF($L$2=1,SUM('Baseline Data'!C78:F78),"????")))</f>
        <v>0.30100000000000005</v>
      </c>
      <c r="J138" s="697">
        <f t="shared" si="30"/>
        <v>-0.12000000000000002</v>
      </c>
      <c r="K138" s="537" t="str">
        <f>IF($L$2=2,'Alternative Data'!L78,(IF($L$2=1,'Baseline Data'!L78,"????")))</f>
        <v>&gt;250</v>
      </c>
      <c r="L138" s="614">
        <f>(IF($L$2=2,'Alternative Simulation'!D79,(IF($L$2=1,'Baseline Simulation'!D79,"????"))))</f>
        <v>77700</v>
      </c>
      <c r="M138" s="618">
        <f>(IF($L$2=2,'Alternative Simulation'!E79,(IF($L$2=1,'Baseline Simulation'!E79,"????"))))</f>
        <v>4.396396396396397</v>
      </c>
      <c r="N138" s="401" t="str">
        <f>(IF($L$2=2,'Alternative Simulation'!F79,(IF($L$2=1,'Baseline Simulation'!F79,"????"))))</f>
        <v>***</v>
      </c>
      <c r="O138" s="157">
        <f>(IF($L$2=2,'Alternative Simulation'!G79,(IF($L$2=1,'Baseline Simulation'!G79,"????"))))</f>
        <v>0.18100000000000002</v>
      </c>
      <c r="P138" s="157">
        <f>(IF($L$2=2,'Alternative Simulation'!H79,(IF($L$2=1,'Baseline Simulation'!H79,"????"))))</f>
        <v>0.066</v>
      </c>
      <c r="Q138" s="157">
        <f>(IF($L$2=2,'Alternative Simulation'!I79,(IF($L$2=1,'Baseline Simulation'!I79,"????"))))</f>
        <v>0.092</v>
      </c>
      <c r="R138" s="157">
        <f>(IF($L$2=2,'Alternative Simulation'!J79,(IF($L$2=1,'Baseline Simulation'!J79,"????"))))</f>
        <v>0.047</v>
      </c>
      <c r="S138" s="157">
        <f>(IF($L$2=2,'Alternative Simulation'!K79,(IF($L$2=1,'Baseline Simulation'!K79,"????"))))</f>
        <v>0.096</v>
      </c>
      <c r="T138" s="490">
        <v>0.040999999999999995</v>
      </c>
      <c r="U138" s="394">
        <f>(IF($L$2=2,'Alternative Simulation'!M79,(IF($L$2=1,'Baseline Simulation'!M79,"????"))))</f>
        <v>2082</v>
      </c>
      <c r="V138" s="601">
        <f>(IF($L$2=2,'Alternative Simulation'!N79,(IF($L$2=1,'Baseline Simulation'!N79,"????"))))</f>
        <v>341600.00000000006</v>
      </c>
      <c r="W138" s="584" t="str">
        <f>(IF($L$2=2,'Alternative Simulation'!O79,(IF($L$2=1,'Baseline Simulation'!O79,"????"))))</f>
        <v>***</v>
      </c>
      <c r="X138" s="597" t="str">
        <f>(IF($L$2=2,'Alternative Simulation'!P79,(IF($L$2=1,'Baseline Simulation'!P79,"????"))))</f>
        <v>***</v>
      </c>
      <c r="Y138" s="592">
        <f t="shared" si="31"/>
        <v>0.30100000000000005</v>
      </c>
      <c r="Z138" s="158">
        <f t="shared" si="32"/>
        <v>-0.011999999999999983</v>
      </c>
      <c r="AA138" s="158" t="str">
        <f t="shared" si="28"/>
        <v>***</v>
      </c>
      <c r="AB138" s="477" t="str">
        <f t="shared" si="29"/>
        <v>***</v>
      </c>
      <c r="AC138" s="477">
        <f t="shared" si="33"/>
        <v>0.158</v>
      </c>
      <c r="AD138" s="158">
        <f t="shared" si="34"/>
        <v>0.20500000000000002</v>
      </c>
      <c r="AE138" s="158">
        <f t="shared" si="35"/>
        <v>0.05500000000000001</v>
      </c>
      <c r="AF138" s="158">
        <f t="shared" si="36"/>
        <v>0.139</v>
      </c>
      <c r="AG138" s="478">
        <f>IF($L$2=1,'Baseline Data'!$A78,(IF($L$2=2,'Alternative Data'!A78," ")))</f>
        <v>2082</v>
      </c>
      <c r="AI138" s="239"/>
      <c r="AJ138" s="246"/>
      <c r="AK138" s="237"/>
      <c r="AL138" s="237"/>
      <c r="AM138" s="237"/>
      <c r="AN138" s="237"/>
      <c r="AO138" s="237"/>
      <c r="AP138" s="237"/>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row>
    <row r="139" spans="2:72" s="47" customFormat="1" ht="17.25" customHeight="1">
      <c r="B139" s="152">
        <f>IF($L$2=2,'Alternative Simulation'!C80,(IF($L$2=1,'Baseline Simulation'!C80,"????")))</f>
        <v>2083</v>
      </c>
      <c r="C139" s="567">
        <f>IF($L$2=2,'Alternative Data'!P79,(IF($L$2=1,'Baseline Data'!P79,"????")))</f>
        <v>79400</v>
      </c>
      <c r="D139" s="437">
        <f>IF($L$2=2,'Alternative Data'!Q79,(IF($L$2=1,'Baseline Data'!Q79,"????")))</f>
        <v>356800</v>
      </c>
      <c r="E139" s="413">
        <f>IF($L$2=2,'Alternative Data'!R79,(IF($L$2=1,'Baseline Data'!R79,"????")))</f>
        <v>4.493702770780857</v>
      </c>
      <c r="F139" s="535">
        <f>IF($L$2=2,'Alternative Data'!B79,(IF($L$2=1,'Baseline Data'!B79,"????")))</f>
        <v>0.18100000000000002</v>
      </c>
      <c r="G139" s="400" t="str">
        <f>IF($L$2=2,'Alternative Data'!H79,(IF($L$2=1,'Baseline Data'!H79,"????")))</f>
        <v>e</v>
      </c>
      <c r="H139" s="400" t="str">
        <f t="shared" si="27"/>
        <v>***</v>
      </c>
      <c r="I139" s="535">
        <f>IF($L$2=2,SUM('Alternative Data'!C79:F79,'Alternative Data'!H79),(IF($L$2=1,SUM('Baseline Data'!C79:F79),"????")))</f>
        <v>0.30300000000000005</v>
      </c>
      <c r="J139" s="697">
        <f t="shared" si="30"/>
        <v>-0.12200000000000003</v>
      </c>
      <c r="K139" s="537" t="str">
        <f>IF($L$2=2,'Alternative Data'!L79,(IF($L$2=1,'Baseline Data'!L79,"????")))</f>
        <v>&gt;250</v>
      </c>
      <c r="L139" s="614">
        <f>(IF($L$2=2,'Alternative Simulation'!D80,(IF($L$2=1,'Baseline Simulation'!D80,"????"))))</f>
        <v>79400</v>
      </c>
      <c r="M139" s="618">
        <f>(IF($L$2=2,'Alternative Simulation'!E80,(IF($L$2=1,'Baseline Simulation'!E80,"????"))))</f>
        <v>4.493702770780857</v>
      </c>
      <c r="N139" s="401" t="str">
        <f>(IF($L$2=2,'Alternative Simulation'!F80,(IF($L$2=1,'Baseline Simulation'!F80,"????"))))</f>
        <v>***</v>
      </c>
      <c r="O139" s="157">
        <f>(IF($L$2=2,'Alternative Simulation'!G80,(IF($L$2=1,'Baseline Simulation'!G80,"????"))))</f>
        <v>0.18100000000000002</v>
      </c>
      <c r="P139" s="157">
        <f>(IF($L$2=2,'Alternative Simulation'!H80,(IF($L$2=1,'Baseline Simulation'!H80,"????"))))</f>
        <v>0.066</v>
      </c>
      <c r="Q139" s="157">
        <f>(IF($L$2=2,'Alternative Simulation'!I80,(IF($L$2=1,'Baseline Simulation'!I80,"????"))))</f>
        <v>0.094</v>
      </c>
      <c r="R139" s="157">
        <f>(IF($L$2=2,'Alternative Simulation'!J80,(IF($L$2=1,'Baseline Simulation'!J80,"????"))))</f>
        <v>0.047</v>
      </c>
      <c r="S139" s="157">
        <f>(IF($L$2=2,'Alternative Simulation'!K80,(IF($L$2=1,'Baseline Simulation'!K80,"????"))))</f>
        <v>0.096</v>
      </c>
      <c r="T139" s="490">
        <v>0.040999999999999995</v>
      </c>
      <c r="U139" s="394">
        <f>(IF($L$2=2,'Alternative Simulation'!M80,(IF($L$2=1,'Baseline Simulation'!M80,"????"))))</f>
        <v>2083</v>
      </c>
      <c r="V139" s="601">
        <f>(IF($L$2=2,'Alternative Simulation'!N80,(IF($L$2=1,'Baseline Simulation'!N80,"????"))))</f>
        <v>356800</v>
      </c>
      <c r="W139" s="584" t="str">
        <f>(IF($L$2=2,'Alternative Simulation'!O80,(IF($L$2=1,'Baseline Simulation'!O80,"????"))))</f>
        <v>***</v>
      </c>
      <c r="X139" s="597" t="str">
        <f>(IF($L$2=2,'Alternative Simulation'!P80,(IF($L$2=1,'Baseline Simulation'!P80,"????"))))</f>
        <v>***</v>
      </c>
      <c r="Y139" s="592">
        <f t="shared" si="31"/>
        <v>0.30300000000000005</v>
      </c>
      <c r="Z139" s="158">
        <f t="shared" si="32"/>
        <v>-0.011999999999999983</v>
      </c>
      <c r="AA139" s="158" t="str">
        <f t="shared" si="28"/>
        <v>***</v>
      </c>
      <c r="AB139" s="477" t="str">
        <f t="shared" si="29"/>
        <v>***</v>
      </c>
      <c r="AC139" s="477">
        <f t="shared" si="33"/>
        <v>0.16</v>
      </c>
      <c r="AD139" s="158">
        <f t="shared" si="34"/>
        <v>0.20700000000000002</v>
      </c>
      <c r="AE139" s="158">
        <f t="shared" si="35"/>
        <v>0.05500000000000001</v>
      </c>
      <c r="AF139" s="158">
        <f t="shared" si="36"/>
        <v>0.14100000000000001</v>
      </c>
      <c r="AG139" s="478">
        <f>IF($L$2=1,'Baseline Data'!$A79,(IF($L$2=2,'Alternative Data'!A79," ")))</f>
        <v>2083</v>
      </c>
      <c r="AI139" s="239"/>
      <c r="AJ139" s="246"/>
      <c r="AK139" s="237"/>
      <c r="AL139" s="237"/>
      <c r="AM139" s="237"/>
      <c r="AN139" s="237"/>
      <c r="AO139" s="237"/>
      <c r="AP139" s="237"/>
      <c r="AS139" s="9"/>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row>
    <row r="140" spans="2:72" s="47" customFormat="1" ht="17.25" customHeight="1">
      <c r="B140" s="152">
        <f>IF($L$2=2,'Alternative Simulation'!C81,(IF($L$2=1,'Baseline Simulation'!C81,"????")))</f>
        <v>2084</v>
      </c>
      <c r="C140" s="567">
        <f>IF($L$2=2,'Alternative Data'!P80,(IF($L$2=1,'Baseline Data'!P80,"????")))</f>
        <v>81200</v>
      </c>
      <c r="D140" s="437">
        <f>IF($L$2=2,'Alternative Data'!Q80,(IF($L$2=1,'Baseline Data'!Q80,"????")))</f>
        <v>373300</v>
      </c>
      <c r="E140" s="413">
        <f>IF($L$2=2,'Alternative Data'!R80,(IF($L$2=1,'Baseline Data'!R80,"????")))</f>
        <v>4.597290640394089</v>
      </c>
      <c r="F140" s="535">
        <f>IF($L$2=2,'Alternative Data'!B80,(IF($L$2=1,'Baseline Data'!B80,"????")))</f>
        <v>0.18100000000000002</v>
      </c>
      <c r="G140" s="400" t="str">
        <f>IF($L$2=2,'Alternative Data'!H80,(IF($L$2=1,'Baseline Data'!H80,"????")))</f>
        <v>e</v>
      </c>
      <c r="H140" s="400" t="str">
        <f t="shared" si="27"/>
        <v>***</v>
      </c>
      <c r="I140" s="535">
        <f>IF($L$2=2,SUM('Alternative Data'!C80:F80,'Alternative Data'!H80),(IF($L$2=1,SUM('Baseline Data'!C80:F80),"????")))</f>
        <v>0.30500000000000005</v>
      </c>
      <c r="J140" s="697">
        <f t="shared" si="30"/>
        <v>-0.12400000000000003</v>
      </c>
      <c r="K140" s="537" t="str">
        <f>IF($L$2=2,'Alternative Data'!L80,(IF($L$2=1,'Baseline Data'!L80,"????")))</f>
        <v>&gt;250</v>
      </c>
      <c r="L140" s="614">
        <f>(IF($L$2=2,'Alternative Simulation'!D81,(IF($L$2=1,'Baseline Simulation'!D81,"????"))))</f>
        <v>81200</v>
      </c>
      <c r="M140" s="618">
        <f>(IF($L$2=2,'Alternative Simulation'!E81,(IF($L$2=1,'Baseline Simulation'!E81,"????"))))</f>
        <v>4.597290640394089</v>
      </c>
      <c r="N140" s="401" t="str">
        <f>(IF($L$2=2,'Alternative Simulation'!F81,(IF($L$2=1,'Baseline Simulation'!F81,"????"))))</f>
        <v>***</v>
      </c>
      <c r="O140" s="157">
        <f>(IF($L$2=2,'Alternative Simulation'!G81,(IF($L$2=1,'Baseline Simulation'!G81,"????"))))</f>
        <v>0.18100000000000002</v>
      </c>
      <c r="P140" s="157">
        <f>(IF($L$2=2,'Alternative Simulation'!H81,(IF($L$2=1,'Baseline Simulation'!H81,"????"))))</f>
        <v>0.067</v>
      </c>
      <c r="Q140" s="157">
        <f>(IF($L$2=2,'Alternative Simulation'!I81,(IF($L$2=1,'Baseline Simulation'!I81,"????"))))</f>
        <v>0.095</v>
      </c>
      <c r="R140" s="157">
        <f>(IF($L$2=2,'Alternative Simulation'!J81,(IF($L$2=1,'Baseline Simulation'!J81,"????"))))</f>
        <v>0.047</v>
      </c>
      <c r="S140" s="157">
        <f>(IF($L$2=2,'Alternative Simulation'!K81,(IF($L$2=1,'Baseline Simulation'!K81,"????"))))</f>
        <v>0.096</v>
      </c>
      <c r="T140" s="490">
        <v>0.040999999999999995</v>
      </c>
      <c r="U140" s="394">
        <f>(IF($L$2=2,'Alternative Simulation'!M81,(IF($L$2=1,'Baseline Simulation'!M81,"????"))))</f>
        <v>2084</v>
      </c>
      <c r="V140" s="601">
        <f>(IF($L$2=2,'Alternative Simulation'!N81,(IF($L$2=1,'Baseline Simulation'!N81,"????"))))</f>
        <v>373300</v>
      </c>
      <c r="W140" s="584" t="str">
        <f>(IF($L$2=2,'Alternative Simulation'!O81,(IF($L$2=1,'Baseline Simulation'!O81,"????"))))</f>
        <v>***</v>
      </c>
      <c r="X140" s="597" t="str">
        <f>(IF($L$2=2,'Alternative Simulation'!P81,(IF($L$2=1,'Baseline Simulation'!P81,"????"))))</f>
        <v>***</v>
      </c>
      <c r="Y140" s="592">
        <f t="shared" si="31"/>
        <v>0.30500000000000005</v>
      </c>
      <c r="Z140" s="158">
        <f t="shared" si="32"/>
        <v>-0.013999999999999985</v>
      </c>
      <c r="AA140" s="158" t="str">
        <f t="shared" si="28"/>
        <v>***</v>
      </c>
      <c r="AB140" s="477" t="str">
        <f t="shared" si="29"/>
        <v>***</v>
      </c>
      <c r="AC140" s="477">
        <f t="shared" si="33"/>
        <v>0.162</v>
      </c>
      <c r="AD140" s="158">
        <f t="shared" si="34"/>
        <v>0.20900000000000002</v>
      </c>
      <c r="AE140" s="158">
        <f t="shared" si="35"/>
        <v>0.05500000000000001</v>
      </c>
      <c r="AF140" s="158">
        <f t="shared" si="36"/>
        <v>0.14200000000000002</v>
      </c>
      <c r="AG140" s="478">
        <f>IF($L$2=1,'Baseline Data'!$A80,(IF($L$2=2,'Alternative Data'!A80," ")))</f>
        <v>2084</v>
      </c>
      <c r="AI140" s="239"/>
      <c r="AJ140" s="246"/>
      <c r="AK140" s="237"/>
      <c r="AL140" s="237"/>
      <c r="AM140" s="237"/>
      <c r="AN140" s="237"/>
      <c r="AO140" s="237"/>
      <c r="AP140" s="237"/>
      <c r="AS140" s="9"/>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row>
    <row r="141" spans="2:72" s="47" customFormat="1" ht="17.25" customHeight="1">
      <c r="B141" s="152">
        <f>IF($L$2=2,'Alternative Simulation'!C82,(IF($L$2=1,'Baseline Simulation'!C82,"????")))</f>
        <v>2085</v>
      </c>
      <c r="C141" s="567">
        <f>IF($L$2=2,'Alternative Data'!P81,(IF($L$2=1,'Baseline Data'!P81,"????")))</f>
        <v>83000</v>
      </c>
      <c r="D141" s="437">
        <f>IF($L$2=2,'Alternative Data'!Q81,(IF($L$2=1,'Baseline Data'!Q81,"????")))</f>
        <v>390200</v>
      </c>
      <c r="E141" s="413">
        <f>IF($L$2=2,'Alternative Data'!R81,(IF($L$2=1,'Baseline Data'!R81,"????")))</f>
        <v>4.701204819277108</v>
      </c>
      <c r="F141" s="535">
        <f>IF($L$2=2,'Alternative Data'!B81,(IF($L$2=1,'Baseline Data'!B81,"????")))</f>
        <v>0.18100000000000002</v>
      </c>
      <c r="G141" s="400" t="str">
        <f>IF($L$2=2,'Alternative Data'!H81,(IF($L$2=1,'Baseline Data'!H81,"????")))</f>
        <v>e</v>
      </c>
      <c r="H141" s="400" t="str">
        <f t="shared" si="27"/>
        <v>***</v>
      </c>
      <c r="I141" s="535">
        <f>IF($L$2=2,SUM('Alternative Data'!C81:F81,'Alternative Data'!H81),(IF($L$2=1,SUM('Baseline Data'!C81:F81),"????")))</f>
        <v>0.30600000000000005</v>
      </c>
      <c r="J141" s="697">
        <f t="shared" si="30"/>
        <v>-0.12500000000000003</v>
      </c>
      <c r="K141" s="537" t="str">
        <f>IF($L$2=2,'Alternative Data'!L81,(IF($L$2=1,'Baseline Data'!L81,"????")))</f>
        <v>&gt;250</v>
      </c>
      <c r="L141" s="614">
        <f>(IF($L$2=2,'Alternative Simulation'!D82,(IF($L$2=1,'Baseline Simulation'!D82,"????"))))</f>
        <v>83000</v>
      </c>
      <c r="M141" s="618">
        <f>(IF($L$2=2,'Alternative Simulation'!E82,(IF($L$2=1,'Baseline Simulation'!E82,"????"))))</f>
        <v>4.701204819277108</v>
      </c>
      <c r="N141" s="401" t="str">
        <f>(IF($L$2=2,'Alternative Simulation'!F82,(IF($L$2=1,'Baseline Simulation'!F82,"????"))))</f>
        <v>***</v>
      </c>
      <c r="O141" s="157">
        <f>(IF($L$2=2,'Alternative Simulation'!G82,(IF($L$2=1,'Baseline Simulation'!G82,"????"))))</f>
        <v>0.18100000000000002</v>
      </c>
      <c r="P141" s="157">
        <f>(IF($L$2=2,'Alternative Simulation'!H82,(IF($L$2=1,'Baseline Simulation'!H82,"????"))))</f>
        <v>0.067</v>
      </c>
      <c r="Q141" s="157">
        <f>(IF($L$2=2,'Alternative Simulation'!I82,(IF($L$2=1,'Baseline Simulation'!I82,"????"))))</f>
        <v>0.096</v>
      </c>
      <c r="R141" s="157">
        <f>(IF($L$2=2,'Alternative Simulation'!J82,(IF($L$2=1,'Baseline Simulation'!J82,"????"))))</f>
        <v>0.047</v>
      </c>
      <c r="S141" s="157">
        <f>(IF($L$2=2,'Alternative Simulation'!K82,(IF($L$2=1,'Baseline Simulation'!K82,"????"))))</f>
        <v>0.096</v>
      </c>
      <c r="T141" s="490">
        <v>0.040999999999999995</v>
      </c>
      <c r="U141" s="394">
        <f>(IF($L$2=2,'Alternative Simulation'!M82,(IF($L$2=1,'Baseline Simulation'!M82,"????"))))</f>
        <v>2085</v>
      </c>
      <c r="V141" s="601">
        <f>(IF($L$2=2,'Alternative Simulation'!N82,(IF($L$2=1,'Baseline Simulation'!N82,"????"))))</f>
        <v>390200</v>
      </c>
      <c r="W141" s="584" t="str">
        <f>(IF($L$2=2,'Alternative Simulation'!O82,(IF($L$2=1,'Baseline Simulation'!O82,"????"))))</f>
        <v>***</v>
      </c>
      <c r="X141" s="597" t="str">
        <f>(IF($L$2=2,'Alternative Simulation'!P82,(IF($L$2=1,'Baseline Simulation'!P82,"????"))))</f>
        <v>***</v>
      </c>
      <c r="Y141" s="592">
        <f t="shared" si="31"/>
        <v>0.30600000000000005</v>
      </c>
      <c r="Z141" s="158">
        <f t="shared" si="32"/>
        <v>-0.01999999999999999</v>
      </c>
      <c r="AA141" s="158" t="str">
        <f t="shared" si="28"/>
        <v>***</v>
      </c>
      <c r="AB141" s="477" t="str">
        <f t="shared" si="29"/>
        <v>***</v>
      </c>
      <c r="AC141" s="477">
        <f t="shared" si="33"/>
        <v>0.163</v>
      </c>
      <c r="AD141" s="158">
        <f t="shared" si="34"/>
        <v>0.21000000000000002</v>
      </c>
      <c r="AE141" s="158">
        <f t="shared" si="35"/>
        <v>0.05500000000000001</v>
      </c>
      <c r="AF141" s="158">
        <f t="shared" si="36"/>
        <v>0.14300000000000002</v>
      </c>
      <c r="AG141" s="478">
        <f>IF($L$2=1,'Baseline Data'!$A81,(IF($L$2=2,'Alternative Data'!A81," ")))</f>
        <v>2085</v>
      </c>
      <c r="AI141" s="239"/>
      <c r="AJ141" s="246"/>
      <c r="AK141" s="237"/>
      <c r="AL141" s="237"/>
      <c r="AM141" s="237"/>
      <c r="AN141" s="237"/>
      <c r="AO141" s="237"/>
      <c r="AP141" s="237"/>
      <c r="AS141" s="9"/>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row>
    <row r="142" spans="2:72" s="47" customFormat="1" ht="17.25" customHeight="1">
      <c r="B142" s="152">
        <f>IF($L$2=2,'Alternative Simulation'!C83,(IF($L$2=1,'Baseline Simulation'!C83,"????")))</f>
        <v>2086</v>
      </c>
      <c r="C142" s="567">
        <f>IF($L$2=2,'Alternative Data'!P82,(IF($L$2=1,'Baseline Data'!P82,"????")))</f>
        <v>84800</v>
      </c>
      <c r="D142" s="437">
        <f>IF($L$2=2,'Alternative Data'!Q82,(IF($L$2=1,'Baseline Data'!Q82,"????")))</f>
        <v>407900</v>
      </c>
      <c r="E142" s="413">
        <f>IF($L$2=2,'Alternative Data'!R82,(IF($L$2=1,'Baseline Data'!R82,"????")))</f>
        <v>4.810141509433962</v>
      </c>
      <c r="F142" s="535">
        <f>IF($L$2=2,'Alternative Data'!B82,(IF($L$2=1,'Baseline Data'!B82,"????")))</f>
        <v>0.18100000000000002</v>
      </c>
      <c r="G142" s="400" t="str">
        <f>IF($L$2=2,'Alternative Data'!H82,(IF($L$2=1,'Baseline Data'!H82,"????")))</f>
        <v>e</v>
      </c>
      <c r="H142" s="400" t="str">
        <f t="shared" si="27"/>
        <v>***</v>
      </c>
      <c r="I142" s="535">
        <f>IF($L$2=2,SUM('Alternative Data'!C82:F82,'Alternative Data'!H82),(IF($L$2=1,SUM('Baseline Data'!C82:F82),"????")))</f>
        <v>0.30600000000000005</v>
      </c>
      <c r="J142" s="697">
        <f t="shared" si="30"/>
        <v>-0.12500000000000003</v>
      </c>
      <c r="K142" s="537" t="str">
        <f>IF($L$2=2,'Alternative Data'!L82,(IF($L$2=1,'Baseline Data'!L82,"????")))</f>
        <v>&gt;250</v>
      </c>
      <c r="L142" s="614">
        <f>(IF($L$2=2,'Alternative Simulation'!D83,(IF($L$2=1,'Baseline Simulation'!D83,"????"))))</f>
        <v>84800</v>
      </c>
      <c r="M142" s="618">
        <f>(IF($L$2=2,'Alternative Simulation'!E83,(IF($L$2=1,'Baseline Simulation'!E83,"????"))))</f>
        <v>4.810141509433962</v>
      </c>
      <c r="N142" s="401" t="str">
        <f>(IF($L$2=2,'Alternative Simulation'!F83,(IF($L$2=1,'Baseline Simulation'!F83,"????"))))</f>
        <v>***</v>
      </c>
      <c r="O142" s="157">
        <f>(IF($L$2=2,'Alternative Simulation'!G83,(IF($L$2=1,'Baseline Simulation'!G83,"????"))))</f>
        <v>0.18100000000000002</v>
      </c>
      <c r="P142" s="157">
        <f>(IF($L$2=2,'Alternative Simulation'!H83,(IF($L$2=1,'Baseline Simulation'!H83,"????"))))</f>
        <v>0.067</v>
      </c>
      <c r="Q142" s="157">
        <f>(IF($L$2=2,'Alternative Simulation'!I83,(IF($L$2=1,'Baseline Simulation'!I83,"????"))))</f>
        <v>0.096</v>
      </c>
      <c r="R142" s="157">
        <f>(IF($L$2=2,'Alternative Simulation'!J83,(IF($L$2=1,'Baseline Simulation'!J83,"????"))))</f>
        <v>0.047</v>
      </c>
      <c r="S142" s="157">
        <f>(IF($L$2=2,'Alternative Simulation'!K83,(IF($L$2=1,'Baseline Simulation'!K83,"????"))))</f>
        <v>0.096</v>
      </c>
      <c r="T142" s="490">
        <v>0.040999999999999995</v>
      </c>
      <c r="U142" s="394">
        <f>(IF($L$2=2,'Alternative Simulation'!M83,(IF($L$2=1,'Baseline Simulation'!M83,"????"))))</f>
        <v>2086</v>
      </c>
      <c r="V142" s="601">
        <f>(IF($L$2=2,'Alternative Simulation'!N83,(IF($L$2=1,'Baseline Simulation'!N83,"????"))))</f>
        <v>407900</v>
      </c>
      <c r="W142" s="584" t="str">
        <f>(IF($L$2=2,'Alternative Simulation'!O83,(IF($L$2=1,'Baseline Simulation'!O83,"????"))))</f>
        <v>***</v>
      </c>
      <c r="X142" s="597" t="str">
        <f>(IF($L$2=2,'Alternative Simulation'!P83,(IF($L$2=1,'Baseline Simulation'!P83,"????"))))</f>
        <v>***</v>
      </c>
      <c r="Y142" s="592">
        <f t="shared" si="31"/>
        <v>0.30600000000000005</v>
      </c>
      <c r="Z142" s="158">
        <f t="shared" si="32"/>
        <v>-0.023999999999999994</v>
      </c>
      <c r="AA142" s="158" t="str">
        <f t="shared" si="28"/>
        <v>***</v>
      </c>
      <c r="AB142" s="477" t="str">
        <f t="shared" si="29"/>
        <v>***</v>
      </c>
      <c r="AC142" s="477">
        <f t="shared" si="33"/>
        <v>0.163</v>
      </c>
      <c r="AD142" s="158">
        <f t="shared" si="34"/>
        <v>0.21000000000000002</v>
      </c>
      <c r="AE142" s="158">
        <f t="shared" si="35"/>
        <v>0.05500000000000001</v>
      </c>
      <c r="AF142" s="158">
        <f t="shared" si="36"/>
        <v>0.14300000000000002</v>
      </c>
      <c r="AG142" s="478">
        <f>IF($L$2=1,'Baseline Data'!$A82,(IF($L$2=2,'Alternative Data'!A82," ")))</f>
        <v>2086</v>
      </c>
      <c r="AI142" s="239"/>
      <c r="AJ142" s="246"/>
      <c r="AK142" s="237"/>
      <c r="AL142" s="237"/>
      <c r="AM142" s="237"/>
      <c r="AN142" s="237"/>
      <c r="AO142" s="237"/>
      <c r="AP142" s="237"/>
      <c r="AS142" s="9"/>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row>
    <row r="143" spans="2:72" s="47" customFormat="1" ht="17.25" customHeight="1" thickBot="1">
      <c r="B143" s="153">
        <f>IF($L$2=2,'Alternative Simulation'!C84,(IF($L$2=1,'Baseline Simulation'!C84,"????")))</f>
        <v>2087</v>
      </c>
      <c r="C143" s="568">
        <f>IF($L$2=2,'Alternative Data'!P83,(IF($L$2=1,'Baseline Data'!P83,"????")))</f>
        <v>86700</v>
      </c>
      <c r="D143" s="560">
        <f>IF($L$2=2,'Alternative Data'!Q83,(IF($L$2=1,'Baseline Data'!Q83,"????")))</f>
        <v>426200</v>
      </c>
      <c r="E143" s="561">
        <f>IF($L$2=2,'Alternative Data'!R83,(IF($L$2=1,'Baseline Data'!R83,"????")))</f>
        <v>4.915801614763552</v>
      </c>
      <c r="F143" s="547">
        <f>IF($L$2=2,'Alternative Data'!B83,(IF($L$2=1,'Baseline Data'!B83,"????")))</f>
        <v>0.18100000000000002</v>
      </c>
      <c r="G143" s="548" t="str">
        <f>IF($L$2=2,'Alternative Data'!H83,(IF($L$2=1,'Baseline Data'!H83,"????")))</f>
        <v>e</v>
      </c>
      <c r="H143" s="548" t="str">
        <f t="shared" si="27"/>
        <v>***</v>
      </c>
      <c r="I143" s="547">
        <f>IF($L$2=2,SUM('Alternative Data'!C83:F83,'Alternative Data'!H83),(IF($L$2=1,SUM('Baseline Data'!C83:F83),"????")))</f>
        <v>0.30699999999999994</v>
      </c>
      <c r="J143" s="699">
        <f t="shared" si="30"/>
        <v>-0.12599999999999992</v>
      </c>
      <c r="K143" s="538" t="str">
        <f>IF($L$2=2,'Alternative Data'!L83,(IF($L$2=1,'Baseline Data'!L83,"????")))</f>
        <v>&gt;250</v>
      </c>
      <c r="L143" s="615">
        <f>(IF($L$2=2,'Alternative Simulation'!D84,(IF($L$2=1,'Baseline Simulation'!D84,"????"))))</f>
        <v>86700</v>
      </c>
      <c r="M143" s="620">
        <f>(IF($L$2=2,'Alternative Simulation'!E84,(IF($L$2=1,'Baseline Simulation'!E84,"????"))))</f>
        <v>4.915801614763552</v>
      </c>
      <c r="N143" s="261" t="str">
        <f>(IF($L$2=2,'Alternative Simulation'!F84,(IF($L$2=1,'Baseline Simulation'!F84,"????"))))</f>
        <v>***</v>
      </c>
      <c r="O143" s="160">
        <f>(IF($L$2=2,'Alternative Simulation'!G84,(IF($L$2=1,'Baseline Simulation'!G84,"????"))))</f>
        <v>0.18100000000000002</v>
      </c>
      <c r="P143" s="160">
        <f>(IF($L$2=2,'Alternative Simulation'!H84,(IF($L$2=1,'Baseline Simulation'!H84,"????"))))</f>
        <v>0.067</v>
      </c>
      <c r="Q143" s="160">
        <f>(IF($L$2=2,'Alternative Simulation'!I84,(IF($L$2=1,'Baseline Simulation'!I84,"????"))))</f>
        <v>0.09699999999999999</v>
      </c>
      <c r="R143" s="160">
        <f>(IF($L$2=2,'Alternative Simulation'!J84,(IF($L$2=1,'Baseline Simulation'!J84,"????"))))</f>
        <v>0.047</v>
      </c>
      <c r="S143" s="160">
        <f>(IF($L$2=2,'Alternative Simulation'!K84,(IF($L$2=1,'Baseline Simulation'!K84,"????"))))</f>
        <v>0.096</v>
      </c>
      <c r="T143" s="495">
        <v>0.040999999999999995</v>
      </c>
      <c r="U143" s="386">
        <f>(IF($L$2=2,'Alternative Simulation'!M84,(IF($L$2=1,'Baseline Simulation'!M84,"????"))))</f>
        <v>2087</v>
      </c>
      <c r="V143" s="602">
        <f>(IF($L$2=2,'Alternative Simulation'!N84,(IF($L$2=1,'Baseline Simulation'!N84,"????"))))</f>
        <v>426200</v>
      </c>
      <c r="W143" s="603" t="str">
        <f>(IF($L$2=2,'Alternative Simulation'!O84,(IF($L$2=1,'Baseline Simulation'!O84,"????"))))</f>
        <v>***</v>
      </c>
      <c r="X143" s="598" t="str">
        <f>(IF($L$2=2,'Alternative Simulation'!P84,(IF($L$2=1,'Baseline Simulation'!P84,"????"))))</f>
        <v>***</v>
      </c>
      <c r="Y143" s="593">
        <f t="shared" si="31"/>
        <v>0.30699999999999994</v>
      </c>
      <c r="Z143" s="497">
        <f t="shared" si="32"/>
        <v>-0.02899999999999997</v>
      </c>
      <c r="AA143" s="497" t="str">
        <f t="shared" si="28"/>
        <v>***</v>
      </c>
      <c r="AB143" s="498" t="str">
        <f t="shared" si="29"/>
        <v>***</v>
      </c>
      <c r="AC143" s="498">
        <f t="shared" si="33"/>
        <v>0.16399999999999998</v>
      </c>
      <c r="AD143" s="497">
        <f t="shared" si="34"/>
        <v>0.21099999999999997</v>
      </c>
      <c r="AE143" s="497">
        <f t="shared" si="35"/>
        <v>0.05500000000000001</v>
      </c>
      <c r="AF143" s="497">
        <f t="shared" si="36"/>
        <v>0.144</v>
      </c>
      <c r="AG143" s="518">
        <f>IF($L$2=1,'Baseline Data'!$A83,(IF($L$2=2,'Alternative Data'!A83," ")))</f>
        <v>2087</v>
      </c>
      <c r="AI143" s="452"/>
      <c r="AJ143" s="454"/>
      <c r="AK143" s="455"/>
      <c r="AL143" s="455"/>
      <c r="AM143" s="455"/>
      <c r="AN143" s="455"/>
      <c r="AO143" s="455"/>
      <c r="AP143" s="455"/>
      <c r="AQ143" s="456"/>
      <c r="AR143" s="456"/>
      <c r="AS143" s="457"/>
      <c r="AT143" s="456"/>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row>
    <row r="144" spans="2:72" s="47" customFormat="1" ht="17.25" customHeight="1" thickBot="1">
      <c r="B144" s="97">
        <f>IF($L$2=2,'Alternative Simulation'!C85,(IF($L$2=1,'Baseline Simulation'!C85,"????")))</f>
        <v>2088</v>
      </c>
      <c r="C144" s="569">
        <f>IF($L$2=2,'Alternative Data'!P84,(IF($L$2=1,'Baseline Data'!P84,"????")))</f>
        <v>88500</v>
      </c>
      <c r="D144" s="562">
        <f>IF($L$2=2,'Alternative Data'!Q84,(IF($L$2=1,'Baseline Data'!Q84,"????")))</f>
        <v>445000</v>
      </c>
      <c r="E144" s="504">
        <f>IF($L$2=2,'Alternative Data'!R84,(IF($L$2=1,'Baseline Data'!R84,"????")))</f>
        <v>5.028248587570621</v>
      </c>
      <c r="F144" s="96">
        <f>IF($L$2=2,'Alternative Data'!B84,(IF($L$2=1,'Baseline Data'!B84,"????")))</f>
        <v>0.18100000000000002</v>
      </c>
      <c r="G144" s="96" t="str">
        <f>IF($L$2=2,'Alternative Data'!H84,(IF($L$2=1,'Baseline Data'!H84,"????")))</f>
        <v>e</v>
      </c>
      <c r="H144" s="96" t="str">
        <f t="shared" si="27"/>
        <v>***</v>
      </c>
      <c r="I144" s="96">
        <f>IF($L$2=2,SUM('Alternative Data'!C84:F84,'Alternative Data'!H84),(IF($L$2=1,SUM('Baseline Data'!C84:F84),"????")))</f>
        <v>0.30900000000000005</v>
      </c>
      <c r="J144" s="517">
        <f t="shared" si="30"/>
        <v>-0.12800000000000003</v>
      </c>
      <c r="K144" s="539" t="str">
        <f>IF($L$2=2,'Alternative Data'!L84,(IF($L$2=1,'Baseline Data'!L84,"????")))</f>
        <v>&gt;250</v>
      </c>
      <c r="L144" s="503">
        <f>(IF($L$2=2,'Alternative Simulation'!D85,(IF($L$2=1,'Baseline Simulation'!D85,"????"))))</f>
        <v>88500</v>
      </c>
      <c r="M144" s="504">
        <f>(IF($L$2=2,'Alternative Simulation'!E85,(IF($L$2=1,'Baseline Simulation'!E85,"????"))))</f>
        <v>5.028248587570621</v>
      </c>
      <c r="N144" s="96" t="str">
        <f>(IF($L$2=2,'Alternative Simulation'!F85,(IF($L$2=1,'Baseline Simulation'!F85,"????"))))</f>
        <v>***</v>
      </c>
      <c r="O144" s="96">
        <f>(IF($L$2=2,'Alternative Simulation'!G85,(IF($L$2=1,'Baseline Simulation'!G85,"????"))))</f>
        <v>0.18100000000000002</v>
      </c>
      <c r="P144" s="96">
        <f>(IF($L$2=2,'Alternative Simulation'!H85,(IF($L$2=1,'Baseline Simulation'!H85,"????"))))</f>
        <v>0.067</v>
      </c>
      <c r="Q144" s="96">
        <f>(IF($L$2=2,'Alternative Simulation'!I85,(IF($L$2=1,'Baseline Simulation'!I85,"????"))))</f>
        <v>0.098</v>
      </c>
      <c r="R144" s="96">
        <f>(IF($L$2=2,'Alternative Simulation'!J85,(IF($L$2=1,'Baseline Simulation'!J85,"????"))))</f>
        <v>0.048</v>
      </c>
      <c r="S144" s="96">
        <f>(IF($L$2=2,'Alternative Simulation'!K85,(IF($L$2=1,'Baseline Simulation'!K85,"????"))))</f>
        <v>0.096</v>
      </c>
      <c r="T144" s="517">
        <v>0.040999999999999995</v>
      </c>
      <c r="U144" s="388">
        <f>(IF($L$2=2,'Alternative Simulation'!M85,(IF($L$2=1,'Baseline Simulation'!M85,"????"))))</f>
        <v>2088</v>
      </c>
      <c r="V144" s="530">
        <f>(IF($L$2=2,'Alternative Simulation'!N85,(IF($L$2=1,'Baseline Simulation'!N85,"????"))))</f>
        <v>444999.99999999994</v>
      </c>
      <c r="W144" s="595" t="str">
        <f>(IF($L$2=2,'Alternative Simulation'!O85,(IF($L$2=1,'Baseline Simulation'!O85,"????"))))</f>
        <v>***</v>
      </c>
      <c r="X144" s="393" t="str">
        <f>(IF($L$2=2,'Alternative Simulation'!P85,(IF($L$2=1,'Baseline Simulation'!P85,"????"))))</f>
        <v>***</v>
      </c>
      <c r="Y144" s="95">
        <f t="shared" si="31"/>
        <v>0.30900000000000005</v>
      </c>
      <c r="Z144" s="96">
        <f t="shared" si="32"/>
        <v>-0.034</v>
      </c>
      <c r="AA144" s="96" t="str">
        <f t="shared" si="28"/>
        <v>***</v>
      </c>
      <c r="AB144" s="137" t="str">
        <f t="shared" si="29"/>
        <v>***</v>
      </c>
      <c r="AC144" s="137">
        <f t="shared" si="33"/>
        <v>0.165</v>
      </c>
      <c r="AD144" s="96">
        <f t="shared" si="34"/>
        <v>0.21300000000000002</v>
      </c>
      <c r="AE144" s="96">
        <f t="shared" si="35"/>
        <v>0.05500000000000001</v>
      </c>
      <c r="AF144" s="517">
        <f t="shared" si="36"/>
        <v>0.14600000000000002</v>
      </c>
      <c r="AG144" s="97">
        <f>IF($L$2=1,'Baseline Data'!$A84,(IF($L$2=2,'Alternative Data'!A84," ")))</f>
        <v>2088</v>
      </c>
      <c r="AI144" s="452"/>
      <c r="AJ144" s="454"/>
      <c r="AK144" s="455"/>
      <c r="AL144" s="455"/>
      <c r="AM144" s="455"/>
      <c r="AN144" s="455"/>
      <c r="AO144" s="455"/>
      <c r="AP144" s="455"/>
      <c r="AQ144" s="456"/>
      <c r="AR144" s="456"/>
      <c r="AS144" s="457"/>
      <c r="AT144" s="456"/>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row>
    <row r="145" spans="2:72" s="47" customFormat="1" ht="17.25" customHeight="1" thickBot="1">
      <c r="B145" s="165"/>
      <c r="C145" s="570"/>
      <c r="D145" s="549"/>
      <c r="E145" s="563"/>
      <c r="F145" s="549"/>
      <c r="G145" s="549"/>
      <c r="H145" s="549"/>
      <c r="I145" s="549"/>
      <c r="J145" s="700"/>
      <c r="K145" s="540"/>
      <c r="L145" s="519"/>
      <c r="M145" s="520"/>
      <c r="N145" s="521"/>
      <c r="O145" s="156"/>
      <c r="P145" s="156"/>
      <c r="Q145" s="156"/>
      <c r="R145" s="156"/>
      <c r="S145" s="156"/>
      <c r="T145" s="522"/>
      <c r="U145" s="385"/>
      <c r="V145" s="523"/>
      <c r="W145" s="522"/>
      <c r="X145" s="397"/>
      <c r="Y145" s="155"/>
      <c r="Z145" s="166"/>
      <c r="AA145" s="156"/>
      <c r="AB145" s="524"/>
      <c r="AC145" s="524"/>
      <c r="AD145" s="156"/>
      <c r="AE145" s="156"/>
      <c r="AF145" s="156"/>
      <c r="AG145" s="154"/>
      <c r="AI145" s="452"/>
      <c r="AJ145" s="454"/>
      <c r="AK145" s="458"/>
      <c r="AL145" s="458"/>
      <c r="AM145" s="458"/>
      <c r="AN145" s="458"/>
      <c r="AO145" s="458"/>
      <c r="AP145" s="455"/>
      <c r="AQ145" s="456"/>
      <c r="AR145" s="456"/>
      <c r="AS145" s="457"/>
      <c r="AT145" s="456"/>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row>
    <row r="146" spans="2:72" s="47" customFormat="1" ht="17.25" customHeight="1" thickBot="1">
      <c r="B146" s="97">
        <f>B$69</f>
        <v>2013</v>
      </c>
      <c r="C146" s="569">
        <f>C$69</f>
        <v>16700</v>
      </c>
      <c r="D146" s="562">
        <f>D$69</f>
        <v>16600</v>
      </c>
      <c r="E146" s="504">
        <f aca="true" t="shared" si="37" ref="E146:AG146">E$69</f>
        <v>0.9940119760479041</v>
      </c>
      <c r="F146" s="96">
        <f t="shared" si="37"/>
        <v>0.17</v>
      </c>
      <c r="G146" s="96">
        <f t="shared" si="37"/>
        <v>0.013000000000000001</v>
      </c>
      <c r="H146" s="96">
        <f t="shared" si="37"/>
        <v>0.196</v>
      </c>
      <c r="I146" s="96">
        <f t="shared" si="37"/>
        <v>0.20900000000000002</v>
      </c>
      <c r="J146" s="517">
        <f t="shared" si="37"/>
        <v>-0.03900000000000001</v>
      </c>
      <c r="K146" s="539">
        <f t="shared" si="37"/>
        <v>0.73</v>
      </c>
      <c r="L146" s="503">
        <f t="shared" si="37"/>
        <v>16700</v>
      </c>
      <c r="M146" s="504">
        <f t="shared" si="37"/>
        <v>0.9940119760479041</v>
      </c>
      <c r="N146" s="96">
        <f t="shared" si="37"/>
        <v>0.019762108355054025</v>
      </c>
      <c r="O146" s="96">
        <f t="shared" si="37"/>
        <v>0.17</v>
      </c>
      <c r="P146" s="96">
        <f t="shared" si="37"/>
        <v>0.049</v>
      </c>
      <c r="Q146" s="96">
        <f t="shared" si="37"/>
        <v>0.03</v>
      </c>
      <c r="R146" s="96">
        <f t="shared" si="37"/>
        <v>0.017</v>
      </c>
      <c r="S146" s="96">
        <f t="shared" si="37"/>
        <v>0.1</v>
      </c>
      <c r="T146" s="517">
        <f t="shared" si="37"/>
        <v>0.040999999999999995</v>
      </c>
      <c r="U146" s="388">
        <f t="shared" si="37"/>
        <v>2013</v>
      </c>
      <c r="V146" s="530">
        <f t="shared" si="37"/>
        <v>16600</v>
      </c>
      <c r="W146" s="249">
        <f t="shared" si="37"/>
        <v>0.013000000000000001</v>
      </c>
      <c r="X146" s="249">
        <f t="shared" si="37"/>
        <v>0.73</v>
      </c>
      <c r="Y146" s="95">
        <f t="shared" si="37"/>
        <v>0.196</v>
      </c>
      <c r="Z146" s="94">
        <f t="shared" si="37"/>
        <v>-0.01999999999999999</v>
      </c>
      <c r="AA146" s="95">
        <f t="shared" si="37"/>
        <v>0.20900000000000002</v>
      </c>
      <c r="AB146" s="137">
        <f t="shared" si="37"/>
        <v>-0.03900000000000001</v>
      </c>
      <c r="AC146" s="137">
        <f t="shared" si="37"/>
        <v>0.079</v>
      </c>
      <c r="AD146" s="96">
        <f t="shared" si="37"/>
        <v>0.096</v>
      </c>
      <c r="AE146" s="94">
        <f t="shared" si="37"/>
        <v>0.05900000000000001</v>
      </c>
      <c r="AF146" s="96">
        <f t="shared" si="37"/>
        <v>0.047</v>
      </c>
      <c r="AG146" s="97">
        <f t="shared" si="37"/>
        <v>2013</v>
      </c>
      <c r="AH146" s="248"/>
      <c r="AI146" s="452"/>
      <c r="AJ146" s="454"/>
      <c r="AK146" s="459"/>
      <c r="AL146" s="459"/>
      <c r="AM146" s="459"/>
      <c r="AN146" s="459"/>
      <c r="AO146" s="459"/>
      <c r="AP146" s="455"/>
      <c r="AQ146" s="456"/>
      <c r="AR146" s="456"/>
      <c r="AS146" s="457"/>
      <c r="AT146" s="456"/>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row>
    <row r="147" spans="2:72" s="47" customFormat="1" ht="17.25" customHeight="1" thickBot="1">
      <c r="B147" s="97">
        <f>B94</f>
        <v>2038</v>
      </c>
      <c r="C147" s="569">
        <f>C94</f>
        <v>29800</v>
      </c>
      <c r="D147" s="562">
        <f>D94</f>
        <v>49900</v>
      </c>
      <c r="E147" s="504">
        <f>E94</f>
        <v>1.674496644295302</v>
      </c>
      <c r="F147" s="96">
        <f>F94</f>
        <v>0.18100000000000002</v>
      </c>
      <c r="G147" s="96">
        <f aca="true" t="shared" si="38" ref="G147:AF147">G94</f>
        <v>0.075</v>
      </c>
      <c r="H147" s="96">
        <f>H94</f>
        <v>0.242</v>
      </c>
      <c r="I147" s="96">
        <f t="shared" si="38"/>
        <v>0.317</v>
      </c>
      <c r="J147" s="517">
        <f>J94</f>
        <v>-0.13599999999999998</v>
      </c>
      <c r="K147" s="539">
        <f>K94</f>
        <v>1.58</v>
      </c>
      <c r="L147" s="530">
        <f>L94</f>
        <v>29800</v>
      </c>
      <c r="M147" s="531">
        <f>M94</f>
        <v>1.674496644295302</v>
      </c>
      <c r="N147" s="102">
        <f t="shared" si="38"/>
        <v>0.05339696739467741</v>
      </c>
      <c r="O147" s="102">
        <f t="shared" si="38"/>
        <v>0.18100000000000002</v>
      </c>
      <c r="P147" s="102">
        <f t="shared" si="38"/>
        <v>0.062</v>
      </c>
      <c r="Q147" s="102">
        <f t="shared" si="38"/>
        <v>0.051</v>
      </c>
      <c r="R147" s="102">
        <f t="shared" si="38"/>
        <v>0.033</v>
      </c>
      <c r="S147" s="102">
        <f t="shared" si="38"/>
        <v>0.096</v>
      </c>
      <c r="T147" s="474">
        <f t="shared" si="38"/>
        <v>0.040999999999999995</v>
      </c>
      <c r="U147" s="527">
        <f t="shared" si="38"/>
        <v>2038</v>
      </c>
      <c r="V147" s="530">
        <f t="shared" si="38"/>
        <v>49900</v>
      </c>
      <c r="W147" s="528">
        <f t="shared" si="38"/>
        <v>0.075</v>
      </c>
      <c r="X147" s="528">
        <f>X94</f>
        <v>1.5710741482965933</v>
      </c>
      <c r="Y147" s="101">
        <f t="shared" si="38"/>
        <v>0.242</v>
      </c>
      <c r="Z147" s="100">
        <f t="shared" si="38"/>
        <v>-0.009999999999999981</v>
      </c>
      <c r="AA147" s="101">
        <f t="shared" si="38"/>
        <v>0.317</v>
      </c>
      <c r="AB147" s="136">
        <f t="shared" si="38"/>
        <v>-0.13599999999999998</v>
      </c>
      <c r="AC147" s="136">
        <f>AC94</f>
        <v>0.11299999999999999</v>
      </c>
      <c r="AD147" s="102">
        <f t="shared" si="38"/>
        <v>0.146</v>
      </c>
      <c r="AE147" s="100">
        <f t="shared" si="38"/>
        <v>0.05500000000000001</v>
      </c>
      <c r="AF147" s="102">
        <f t="shared" si="38"/>
        <v>0.08399999999999999</v>
      </c>
      <c r="AG147" s="432">
        <f>AG94</f>
        <v>2038</v>
      </c>
      <c r="AH147" s="248"/>
      <c r="AI147" s="452"/>
      <c r="AJ147" s="454"/>
      <c r="AK147" s="459"/>
      <c r="AL147" s="459"/>
      <c r="AM147" s="459"/>
      <c r="AN147" s="459"/>
      <c r="AO147" s="459"/>
      <c r="AP147" s="455"/>
      <c r="AQ147" s="456"/>
      <c r="AR147" s="456"/>
      <c r="AS147" s="457"/>
      <c r="AT147" s="456"/>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row>
    <row r="148" spans="2:72" s="47" customFormat="1" ht="17.25" customHeight="1">
      <c r="B148" s="164" t="s">
        <v>44</v>
      </c>
      <c r="C148" s="571">
        <f>C147-C$146</f>
        <v>13100</v>
      </c>
      <c r="D148" s="556">
        <f>D147-D$146</f>
        <v>33300</v>
      </c>
      <c r="E148" s="557">
        <f aca="true" t="shared" si="39" ref="E148:AG148">E147-E$146</f>
        <v>0.6804846682473978</v>
      </c>
      <c r="F148" s="545">
        <f t="shared" si="39"/>
        <v>0.01100000000000001</v>
      </c>
      <c r="G148" s="545">
        <f t="shared" si="39"/>
        <v>0.062</v>
      </c>
      <c r="H148" s="545">
        <f t="shared" si="39"/>
        <v>0.045999999999999985</v>
      </c>
      <c r="I148" s="545">
        <f t="shared" si="39"/>
        <v>0.10799999999999998</v>
      </c>
      <c r="J148" s="701">
        <f t="shared" si="39"/>
        <v>-0.09699999999999998</v>
      </c>
      <c r="K148" s="434">
        <f t="shared" si="39"/>
        <v>0.8500000000000001</v>
      </c>
      <c r="L148" s="499">
        <f t="shared" si="39"/>
        <v>13100</v>
      </c>
      <c r="M148" s="500">
        <f t="shared" si="39"/>
        <v>0.6804846682473978</v>
      </c>
      <c r="N148" s="167">
        <f t="shared" si="39"/>
        <v>0.03363485903962339</v>
      </c>
      <c r="O148" s="167">
        <f t="shared" si="39"/>
        <v>0.01100000000000001</v>
      </c>
      <c r="P148" s="167">
        <f t="shared" si="39"/>
        <v>0.012999999999999998</v>
      </c>
      <c r="Q148" s="167">
        <f t="shared" si="39"/>
        <v>0.020999999999999998</v>
      </c>
      <c r="R148" s="167">
        <f t="shared" si="39"/>
        <v>0.016</v>
      </c>
      <c r="S148" s="167">
        <f t="shared" si="39"/>
        <v>-0.0040000000000000036</v>
      </c>
      <c r="T148" s="493">
        <f t="shared" si="39"/>
        <v>0</v>
      </c>
      <c r="U148" s="389">
        <f t="shared" si="39"/>
        <v>25</v>
      </c>
      <c r="V148" s="613">
        <f t="shared" si="39"/>
        <v>33300</v>
      </c>
      <c r="W148" s="493">
        <f t="shared" si="39"/>
        <v>0.062</v>
      </c>
      <c r="X148" s="398">
        <f t="shared" si="39"/>
        <v>0.8410741482965933</v>
      </c>
      <c r="Y148" s="89">
        <f t="shared" si="39"/>
        <v>0.045999999999999985</v>
      </c>
      <c r="Z148" s="168">
        <f t="shared" si="39"/>
        <v>0.010000000000000009</v>
      </c>
      <c r="AA148" s="169">
        <f t="shared" si="39"/>
        <v>0.10799999999999998</v>
      </c>
      <c r="AB148" s="170">
        <f t="shared" si="39"/>
        <v>-0.09699999999999998</v>
      </c>
      <c r="AC148" s="170">
        <f t="shared" si="39"/>
        <v>0.03399999999999999</v>
      </c>
      <c r="AD148" s="167">
        <f t="shared" si="39"/>
        <v>0.04999999999999999</v>
      </c>
      <c r="AE148" s="167">
        <f t="shared" si="39"/>
        <v>-0.0040000000000000036</v>
      </c>
      <c r="AF148" s="167">
        <f t="shared" si="39"/>
        <v>0.03699999999999999</v>
      </c>
      <c r="AG148" s="529">
        <f t="shared" si="39"/>
        <v>25</v>
      </c>
      <c r="AH148" s="248"/>
      <c r="AI148" s="452"/>
      <c r="AJ148" s="454"/>
      <c r="AK148" s="455"/>
      <c r="AL148" s="455"/>
      <c r="AM148" s="455"/>
      <c r="AN148" s="455"/>
      <c r="AO148" s="455"/>
      <c r="AP148" s="455"/>
      <c r="AQ148" s="456"/>
      <c r="AR148" s="456"/>
      <c r="AS148" s="457"/>
      <c r="AT148" s="456"/>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row>
    <row r="149" spans="2:72" s="47" customFormat="1" ht="17.25" customHeight="1" thickBot="1">
      <c r="B149" s="161" t="s">
        <v>45</v>
      </c>
      <c r="C149" s="553">
        <f>IF(C$146=0,"***",C148/C$146)</f>
        <v>0.7844311377245509</v>
      </c>
      <c r="D149" s="546">
        <f aca="true" t="shared" si="40" ref="D149:AF149">IF(D$146=0,"***",D148/D$146)</f>
        <v>2.0060240963855422</v>
      </c>
      <c r="E149" s="555">
        <f t="shared" si="40"/>
        <v>0.6845839734778039</v>
      </c>
      <c r="F149" s="546">
        <f t="shared" si="40"/>
        <v>0.06470588235294122</v>
      </c>
      <c r="G149" s="546">
        <f t="shared" si="40"/>
        <v>4.769230769230769</v>
      </c>
      <c r="H149" s="546">
        <f t="shared" si="40"/>
        <v>0.23469387755102034</v>
      </c>
      <c r="I149" s="546">
        <f t="shared" si="40"/>
        <v>0.5167464114832535</v>
      </c>
      <c r="J149" s="702">
        <f t="shared" si="40"/>
        <v>2.487179487179486</v>
      </c>
      <c r="K149" s="436">
        <f t="shared" si="40"/>
        <v>1.1643835616438358</v>
      </c>
      <c r="L149" s="553">
        <f t="shared" si="40"/>
        <v>0.7844311377245509</v>
      </c>
      <c r="M149" s="491">
        <f t="shared" si="40"/>
        <v>0.6845839734778039</v>
      </c>
      <c r="N149" s="172">
        <f t="shared" si="40"/>
        <v>1.7019873808667538</v>
      </c>
      <c r="O149" s="172">
        <f t="shared" si="40"/>
        <v>0.06470588235294122</v>
      </c>
      <c r="P149" s="172">
        <f t="shared" si="40"/>
        <v>0.26530612244897955</v>
      </c>
      <c r="Q149" s="172">
        <f t="shared" si="40"/>
        <v>0.7</v>
      </c>
      <c r="R149" s="172">
        <f t="shared" si="40"/>
        <v>0.9411764705882353</v>
      </c>
      <c r="S149" s="172">
        <f t="shared" si="40"/>
        <v>-0.040000000000000036</v>
      </c>
      <c r="T149" s="404">
        <f t="shared" si="40"/>
        <v>0</v>
      </c>
      <c r="U149" s="390">
        <f t="shared" si="40"/>
        <v>0.012419274714356682</v>
      </c>
      <c r="V149" s="174">
        <f t="shared" si="40"/>
        <v>2.0060240963855422</v>
      </c>
      <c r="W149" s="404">
        <f t="shared" si="40"/>
        <v>4.769230769230769</v>
      </c>
      <c r="X149" s="399">
        <f t="shared" si="40"/>
        <v>1.1521563675295798</v>
      </c>
      <c r="Y149" s="171">
        <f t="shared" si="40"/>
        <v>0.23469387755102034</v>
      </c>
      <c r="Z149" s="173">
        <f t="shared" si="40"/>
        <v>-0.5000000000000007</v>
      </c>
      <c r="AA149" s="174">
        <f t="shared" si="40"/>
        <v>0.5167464114832535</v>
      </c>
      <c r="AB149" s="175">
        <f t="shared" si="40"/>
        <v>2.487179487179486</v>
      </c>
      <c r="AC149" s="175">
        <f t="shared" si="40"/>
        <v>0.4303797468354429</v>
      </c>
      <c r="AD149" s="172">
        <f t="shared" si="40"/>
        <v>0.5208333333333333</v>
      </c>
      <c r="AE149" s="172">
        <f t="shared" si="40"/>
        <v>-0.06779661016949157</v>
      </c>
      <c r="AF149" s="172">
        <f t="shared" si="40"/>
        <v>0.7872340425531913</v>
      </c>
      <c r="AG149" s="159"/>
      <c r="AH149" s="248"/>
      <c r="AI149" s="452"/>
      <c r="AJ149" s="454"/>
      <c r="AK149" s="459"/>
      <c r="AL149" s="459"/>
      <c r="AM149" s="459"/>
      <c r="AN149" s="459"/>
      <c r="AO149" s="459"/>
      <c r="AP149" s="455"/>
      <c r="AQ149" s="456"/>
      <c r="AR149" s="457"/>
      <c r="AS149" s="457"/>
      <c r="AT149" s="457"/>
      <c r="AU149" s="9"/>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row>
    <row r="150" spans="2:72" s="47" customFormat="1" ht="17.25" customHeight="1" thickBot="1">
      <c r="B150" s="162">
        <f>B105</f>
        <v>2049</v>
      </c>
      <c r="C150" s="572">
        <f>C105</f>
        <v>37900</v>
      </c>
      <c r="D150" s="559">
        <f>D105</f>
        <v>80400</v>
      </c>
      <c r="E150" s="504">
        <f>E105</f>
        <v>2.1213720316622693</v>
      </c>
      <c r="F150" s="96">
        <f>F105</f>
        <v>0.18100000000000002</v>
      </c>
      <c r="G150" s="96">
        <f aca="true" t="shared" si="41" ref="G150:AF150">G105</f>
        <v>0.12</v>
      </c>
      <c r="H150" s="96">
        <f>H105</f>
        <v>0.255</v>
      </c>
      <c r="I150" s="96">
        <f t="shared" si="41"/>
        <v>0.375</v>
      </c>
      <c r="J150" s="517">
        <f t="shared" si="41"/>
        <v>-0.19399999999999998</v>
      </c>
      <c r="K150" s="249">
        <f>K105</f>
        <v>2.49</v>
      </c>
      <c r="L150" s="530"/>
      <c r="M150" s="531"/>
      <c r="N150" s="102">
        <f t="shared" si="41"/>
        <v>0.053343565625910555</v>
      </c>
      <c r="O150" s="102">
        <f t="shared" si="41"/>
        <v>0.18100000000000002</v>
      </c>
      <c r="P150" s="102">
        <f t="shared" si="41"/>
        <v>0.062</v>
      </c>
      <c r="Q150" s="102">
        <f t="shared" si="41"/>
        <v>0.06</v>
      </c>
      <c r="R150" s="102">
        <f t="shared" si="41"/>
        <v>0.037000000000000005</v>
      </c>
      <c r="S150" s="102">
        <f t="shared" si="41"/>
        <v>0.096</v>
      </c>
      <c r="T150" s="474">
        <f t="shared" si="41"/>
        <v>0.040999999999999995</v>
      </c>
      <c r="U150" s="532">
        <f t="shared" si="41"/>
        <v>2049</v>
      </c>
      <c r="V150" s="530">
        <f t="shared" si="41"/>
        <v>80400</v>
      </c>
      <c r="W150" s="474">
        <f t="shared" si="41"/>
        <v>0.12</v>
      </c>
      <c r="X150" s="528">
        <f>X105</f>
        <v>2.480568407960199</v>
      </c>
      <c r="Y150" s="528">
        <f t="shared" si="41"/>
        <v>0.255</v>
      </c>
      <c r="Z150" s="525">
        <f t="shared" si="41"/>
        <v>0</v>
      </c>
      <c r="AA150" s="525">
        <f t="shared" si="41"/>
        <v>0.375</v>
      </c>
      <c r="AB150" s="533">
        <f t="shared" si="41"/>
        <v>-0.19399999999999998</v>
      </c>
      <c r="AC150" s="533">
        <f>AC105</f>
        <v>0.122</v>
      </c>
      <c r="AD150" s="525">
        <f t="shared" si="41"/>
        <v>0.159</v>
      </c>
      <c r="AE150" s="525">
        <f t="shared" si="41"/>
        <v>0.05500000000000001</v>
      </c>
      <c r="AF150" s="525">
        <f t="shared" si="41"/>
        <v>0.097</v>
      </c>
      <c r="AG150" s="534">
        <f>AG105</f>
        <v>2049</v>
      </c>
      <c r="AH150" s="248"/>
      <c r="AI150" s="452"/>
      <c r="AJ150" s="454"/>
      <c r="AK150" s="459"/>
      <c r="AL150" s="459"/>
      <c r="AM150" s="459"/>
      <c r="AN150" s="459"/>
      <c r="AO150" s="459"/>
      <c r="AP150" s="455"/>
      <c r="AQ150" s="456"/>
      <c r="AR150" s="457"/>
      <c r="AS150" s="457"/>
      <c r="AT150" s="457"/>
      <c r="AU150" s="9"/>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row>
    <row r="151" spans="2:72" s="47" customFormat="1" ht="17.25" customHeight="1">
      <c r="B151" s="164" t="s">
        <v>44</v>
      </c>
      <c r="C151" s="571">
        <f>C150-C$146</f>
        <v>21200</v>
      </c>
      <c r="D151" s="556">
        <f aca="true" t="shared" si="42" ref="D151:AG151">D150-D$146</f>
        <v>63800</v>
      </c>
      <c r="E151" s="557">
        <f t="shared" si="42"/>
        <v>1.127360055614365</v>
      </c>
      <c r="F151" s="545">
        <f t="shared" si="42"/>
        <v>0.01100000000000001</v>
      </c>
      <c r="G151" s="545">
        <f t="shared" si="42"/>
        <v>0.107</v>
      </c>
      <c r="H151" s="545">
        <f t="shared" si="42"/>
        <v>0.059</v>
      </c>
      <c r="I151" s="545">
        <f t="shared" si="42"/>
        <v>0.16599999999999998</v>
      </c>
      <c r="J151" s="701">
        <f t="shared" si="42"/>
        <v>-0.15499999999999997</v>
      </c>
      <c r="K151" s="434">
        <f t="shared" si="42"/>
        <v>1.7600000000000002</v>
      </c>
      <c r="L151" s="499">
        <f t="shared" si="42"/>
        <v>-16700</v>
      </c>
      <c r="M151" s="500">
        <f t="shared" si="42"/>
        <v>-0.9940119760479041</v>
      </c>
      <c r="N151" s="167">
        <f t="shared" si="42"/>
        <v>0.03358145727085653</v>
      </c>
      <c r="O151" s="167">
        <f t="shared" si="42"/>
        <v>0.01100000000000001</v>
      </c>
      <c r="P151" s="167">
        <f t="shared" si="42"/>
        <v>0.012999999999999998</v>
      </c>
      <c r="Q151" s="167">
        <f t="shared" si="42"/>
        <v>0.03</v>
      </c>
      <c r="R151" s="167">
        <f t="shared" si="42"/>
        <v>0.020000000000000004</v>
      </c>
      <c r="S151" s="167">
        <f t="shared" si="42"/>
        <v>-0.0040000000000000036</v>
      </c>
      <c r="T151" s="493">
        <f t="shared" si="42"/>
        <v>0</v>
      </c>
      <c r="U151" s="389">
        <f t="shared" si="42"/>
        <v>36</v>
      </c>
      <c r="V151" s="613">
        <f t="shared" si="42"/>
        <v>63800</v>
      </c>
      <c r="W151" s="493">
        <f t="shared" si="42"/>
        <v>0.107</v>
      </c>
      <c r="X151" s="398">
        <f t="shared" si="42"/>
        <v>1.7505684079601989</v>
      </c>
      <c r="Y151" s="89">
        <f t="shared" si="42"/>
        <v>0.059</v>
      </c>
      <c r="Z151" s="167">
        <f t="shared" si="42"/>
        <v>0.01999999999999999</v>
      </c>
      <c r="AA151" s="167">
        <f t="shared" si="42"/>
        <v>0.16599999999999998</v>
      </c>
      <c r="AB151" s="170">
        <f t="shared" si="42"/>
        <v>-0.15499999999999997</v>
      </c>
      <c r="AC151" s="170">
        <f t="shared" si="42"/>
        <v>0.043</v>
      </c>
      <c r="AD151" s="167">
        <f t="shared" si="42"/>
        <v>0.063</v>
      </c>
      <c r="AE151" s="167">
        <f t="shared" si="42"/>
        <v>-0.0040000000000000036</v>
      </c>
      <c r="AF151" s="167">
        <f t="shared" si="42"/>
        <v>0.05</v>
      </c>
      <c r="AG151" s="529">
        <f t="shared" si="42"/>
        <v>36</v>
      </c>
      <c r="AH151" s="248"/>
      <c r="AI151" s="452"/>
      <c r="AJ151" s="454"/>
      <c r="AK151" s="455"/>
      <c r="AL151" s="455"/>
      <c r="AM151" s="455"/>
      <c r="AN151" s="455"/>
      <c r="AO151" s="455"/>
      <c r="AP151" s="455"/>
      <c r="AQ151" s="456"/>
      <c r="AR151" s="457"/>
      <c r="AS151" s="457"/>
      <c r="AT151" s="457"/>
      <c r="AU151" s="9"/>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row>
    <row r="152" spans="2:72" s="47" customFormat="1" ht="17.25" customHeight="1" thickBot="1">
      <c r="B152" s="161" t="s">
        <v>45</v>
      </c>
      <c r="C152" s="553">
        <f aca="true" t="shared" si="43" ref="C152:AF152">IF(C$146=0,"***",C151/C$146)</f>
        <v>1.2694610778443114</v>
      </c>
      <c r="D152" s="546">
        <f t="shared" si="43"/>
        <v>3.8433734939759034</v>
      </c>
      <c r="E152" s="555">
        <f t="shared" si="43"/>
        <v>1.1341513812505961</v>
      </c>
      <c r="F152" s="546">
        <f t="shared" si="43"/>
        <v>0.06470588235294122</v>
      </c>
      <c r="G152" s="544">
        <f t="shared" si="43"/>
        <v>8.23076923076923</v>
      </c>
      <c r="H152" s="544">
        <f t="shared" si="43"/>
        <v>0.30102040816326525</v>
      </c>
      <c r="I152" s="544">
        <f t="shared" si="43"/>
        <v>0.7942583732057414</v>
      </c>
      <c r="J152" s="703">
        <f t="shared" si="43"/>
        <v>3.974358974358973</v>
      </c>
      <c r="K152" s="435">
        <f t="shared" si="43"/>
        <v>2.4109589041095894</v>
      </c>
      <c r="L152" s="553">
        <f t="shared" si="43"/>
        <v>-1</v>
      </c>
      <c r="M152" s="491">
        <f t="shared" si="43"/>
        <v>-1</v>
      </c>
      <c r="N152" s="172">
        <f t="shared" si="43"/>
        <v>1.6992851505273878</v>
      </c>
      <c r="O152" s="172">
        <f t="shared" si="43"/>
        <v>0.06470588235294122</v>
      </c>
      <c r="P152" s="172">
        <f t="shared" si="43"/>
        <v>0.26530612244897955</v>
      </c>
      <c r="Q152" s="172">
        <f t="shared" si="43"/>
        <v>1</v>
      </c>
      <c r="R152" s="172">
        <f t="shared" si="43"/>
        <v>1.1764705882352942</v>
      </c>
      <c r="S152" s="172">
        <f t="shared" si="43"/>
        <v>-0.040000000000000036</v>
      </c>
      <c r="T152" s="404">
        <f t="shared" si="43"/>
        <v>0</v>
      </c>
      <c r="U152" s="390">
        <f t="shared" si="43"/>
        <v>0.01788375558867362</v>
      </c>
      <c r="V152" s="174">
        <f t="shared" si="43"/>
        <v>3.8433734939759034</v>
      </c>
      <c r="W152" s="404">
        <f t="shared" si="43"/>
        <v>8.23076923076923</v>
      </c>
      <c r="X152" s="399">
        <f t="shared" si="43"/>
        <v>2.398038915013971</v>
      </c>
      <c r="Y152" s="171">
        <f t="shared" si="43"/>
        <v>0.30102040816326525</v>
      </c>
      <c r="Z152" s="172">
        <f t="shared" si="43"/>
        <v>-1</v>
      </c>
      <c r="AA152" s="172">
        <f t="shared" si="43"/>
        <v>0.7942583732057414</v>
      </c>
      <c r="AB152" s="175">
        <f t="shared" si="43"/>
        <v>3.974358974358973</v>
      </c>
      <c r="AC152" s="175">
        <f t="shared" si="43"/>
        <v>0.5443037974683543</v>
      </c>
      <c r="AD152" s="172">
        <f t="shared" si="43"/>
        <v>0.65625</v>
      </c>
      <c r="AE152" s="172">
        <f t="shared" si="43"/>
        <v>-0.06779661016949157</v>
      </c>
      <c r="AF152" s="172">
        <f t="shared" si="43"/>
        <v>1.0638297872340425</v>
      </c>
      <c r="AG152" s="159"/>
      <c r="AH152" s="248"/>
      <c r="AI152" s="452"/>
      <c r="AJ152" s="454"/>
      <c r="AK152" s="455"/>
      <c r="AL152" s="455"/>
      <c r="AM152" s="455"/>
      <c r="AN152" s="455"/>
      <c r="AO152" s="455"/>
      <c r="AP152" s="455"/>
      <c r="AQ152" s="456"/>
      <c r="AR152" s="457"/>
      <c r="AS152" s="457"/>
      <c r="AT152" s="457"/>
      <c r="AU152" s="9"/>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row>
    <row r="153" spans="2:72" s="47" customFormat="1" ht="17.25" customHeight="1" thickBot="1">
      <c r="B153" s="97">
        <f>B144</f>
        <v>2088</v>
      </c>
      <c r="C153" s="573">
        <f>C144</f>
        <v>88500</v>
      </c>
      <c r="D153" s="558">
        <f>D144</f>
        <v>445000</v>
      </c>
      <c r="E153" s="504">
        <f>E144</f>
        <v>5.028248587570621</v>
      </c>
      <c r="F153" s="517">
        <f aca="true" t="shared" si="44" ref="F153:AG153">F144</f>
        <v>0.18100000000000002</v>
      </c>
      <c r="G153" s="95" t="str">
        <f>IF($L$2=1,G144,"***")</f>
        <v>***</v>
      </c>
      <c r="H153" s="96" t="str">
        <f t="shared" si="44"/>
        <v>***</v>
      </c>
      <c r="I153" s="96">
        <f t="shared" si="44"/>
        <v>0.30900000000000005</v>
      </c>
      <c r="J153" s="517">
        <f t="shared" si="44"/>
        <v>-0.12800000000000003</v>
      </c>
      <c r="K153" s="539" t="str">
        <f t="shared" si="44"/>
        <v>&gt;250</v>
      </c>
      <c r="L153" s="503">
        <f t="shared" si="44"/>
        <v>88500</v>
      </c>
      <c r="M153" s="504">
        <f t="shared" si="44"/>
        <v>5.028248587570621</v>
      </c>
      <c r="N153" s="96" t="str">
        <f t="shared" si="44"/>
        <v>***</v>
      </c>
      <c r="O153" s="96">
        <f t="shared" si="44"/>
        <v>0.18100000000000002</v>
      </c>
      <c r="P153" s="96">
        <f t="shared" si="44"/>
        <v>0.067</v>
      </c>
      <c r="Q153" s="96">
        <f t="shared" si="44"/>
        <v>0.098</v>
      </c>
      <c r="R153" s="96">
        <f t="shared" si="44"/>
        <v>0.048</v>
      </c>
      <c r="S153" s="96">
        <f t="shared" si="44"/>
        <v>0.096</v>
      </c>
      <c r="T153" s="517">
        <f t="shared" si="44"/>
        <v>0.040999999999999995</v>
      </c>
      <c r="U153" s="388">
        <f t="shared" si="44"/>
        <v>2088</v>
      </c>
      <c r="V153" s="530">
        <f t="shared" si="44"/>
        <v>444999.99999999994</v>
      </c>
      <c r="W153" s="474" t="str">
        <f t="shared" si="44"/>
        <v>***</v>
      </c>
      <c r="X153" s="249" t="str">
        <f t="shared" si="44"/>
        <v>***</v>
      </c>
      <c r="Y153" s="95">
        <f t="shared" si="44"/>
        <v>0.30900000000000005</v>
      </c>
      <c r="Z153" s="96">
        <f t="shared" si="44"/>
        <v>-0.034</v>
      </c>
      <c r="AA153" s="96" t="str">
        <f>IF($L$2=1,AA144,"***")</f>
        <v>***</v>
      </c>
      <c r="AB153" s="96" t="str">
        <f>IF($L$2=1,AB144,"***")</f>
        <v>***</v>
      </c>
      <c r="AC153" s="137">
        <f t="shared" si="44"/>
        <v>0.165</v>
      </c>
      <c r="AD153" s="96">
        <f t="shared" si="44"/>
        <v>0.21300000000000002</v>
      </c>
      <c r="AE153" s="96">
        <f t="shared" si="44"/>
        <v>0.05500000000000001</v>
      </c>
      <c r="AF153" s="517">
        <f t="shared" si="44"/>
        <v>0.14600000000000002</v>
      </c>
      <c r="AG153" s="97">
        <f t="shared" si="44"/>
        <v>2088</v>
      </c>
      <c r="AH153" s="248"/>
      <c r="AI153" s="239"/>
      <c r="AJ153" s="246"/>
      <c r="AK153" s="237"/>
      <c r="AL153" s="237"/>
      <c r="AM153" s="237"/>
      <c r="AN153" s="237"/>
      <c r="AO153" s="237"/>
      <c r="AP153" s="237"/>
      <c r="AR153" s="2"/>
      <c r="AS153" s="9"/>
      <c r="AT153" s="9"/>
      <c r="AU153" s="9"/>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row>
    <row r="154" spans="2:72" s="47" customFormat="1" ht="17.25" customHeight="1">
      <c r="B154" s="164" t="s">
        <v>44</v>
      </c>
      <c r="C154" s="571">
        <f>C153-C$146</f>
        <v>71800</v>
      </c>
      <c r="D154" s="556">
        <f>D153-D$146</f>
        <v>428400</v>
      </c>
      <c r="E154" s="557">
        <f>E153-E$146</f>
        <v>4.034236611522717</v>
      </c>
      <c r="F154" s="545">
        <f>F153-F$146</f>
        <v>0.01100000000000001</v>
      </c>
      <c r="G154" s="545" t="str">
        <f>IF($L$2=1,G153-G$146,"***")</f>
        <v>***</v>
      </c>
      <c r="H154" s="545" t="str">
        <f>IF($L$2=2,"***",H153-H$146)</f>
        <v>***</v>
      </c>
      <c r="I154" s="545">
        <f>I153-I$146</f>
        <v>0.10000000000000003</v>
      </c>
      <c r="J154" s="701">
        <f>J153-J$146</f>
        <v>-0.08900000000000002</v>
      </c>
      <c r="K154" s="434" t="str">
        <f>IF($L$2=1,K153-K$146,"***")</f>
        <v>***</v>
      </c>
      <c r="L154" s="499">
        <f>L153-L$146</f>
        <v>71800</v>
      </c>
      <c r="M154" s="500">
        <f>M153-M$146</f>
        <v>4.034236611522717</v>
      </c>
      <c r="N154" s="167" t="str">
        <f>IF($L$2=1,N153-N$146,"***")</f>
        <v>***</v>
      </c>
      <c r="O154" s="167">
        <f aca="true" t="shared" si="45" ref="O154:V154">O153-O$146</f>
        <v>0.01100000000000001</v>
      </c>
      <c r="P154" s="167">
        <f t="shared" si="45"/>
        <v>0.018000000000000002</v>
      </c>
      <c r="Q154" s="167">
        <f t="shared" si="45"/>
        <v>0.068</v>
      </c>
      <c r="R154" s="167">
        <f t="shared" si="45"/>
        <v>0.031</v>
      </c>
      <c r="S154" s="167">
        <f t="shared" si="45"/>
        <v>-0.0040000000000000036</v>
      </c>
      <c r="T154" s="493">
        <f t="shared" si="45"/>
        <v>0</v>
      </c>
      <c r="U154" s="389">
        <f t="shared" si="45"/>
        <v>75</v>
      </c>
      <c r="V154" s="613">
        <f t="shared" si="45"/>
        <v>428399.99999999994</v>
      </c>
      <c r="W154" s="493" t="str">
        <f>IF($L$2=2,"***",W153-W$146)</f>
        <v>***</v>
      </c>
      <c r="X154" s="434" t="str">
        <f>IF($L$2=1,X153-X$146,"***")</f>
        <v>***</v>
      </c>
      <c r="Y154" s="89">
        <f>Y153-Y$146</f>
        <v>0.11300000000000004</v>
      </c>
      <c r="Z154" s="167">
        <f>Z153-Z$146</f>
        <v>-0.014000000000000012</v>
      </c>
      <c r="AA154" s="167" t="str">
        <f>IF($L$2=1,AA153-AA$146,"***")</f>
        <v>***</v>
      </c>
      <c r="AB154" s="167" t="str">
        <f>IF($L$2=1,AB153-AB$146,"***")</f>
        <v>***</v>
      </c>
      <c r="AC154" s="170">
        <f>AC153-AC$146</f>
        <v>0.08600000000000001</v>
      </c>
      <c r="AD154" s="167">
        <f>AD153-AD$146</f>
        <v>0.11700000000000002</v>
      </c>
      <c r="AE154" s="167">
        <f>AE153-AE$146</f>
        <v>-0.0040000000000000036</v>
      </c>
      <c r="AF154" s="167">
        <f>AF153-AF$146</f>
        <v>0.09900000000000002</v>
      </c>
      <c r="AG154" s="529">
        <f>AG153-AG$146</f>
        <v>75</v>
      </c>
      <c r="AH154" s="248"/>
      <c r="AI154" s="239"/>
      <c r="AJ154" s="246"/>
      <c r="AK154" s="237"/>
      <c r="AL154" s="237"/>
      <c r="AM154" s="237"/>
      <c r="AN154" s="237"/>
      <c r="AO154" s="237"/>
      <c r="AP154" s="237"/>
      <c r="AR154" s="2"/>
      <c r="AS154" s="9"/>
      <c r="AT154" s="9"/>
      <c r="AU154" s="9"/>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row>
    <row r="155" spans="2:42" ht="17.25" customHeight="1" thickBot="1">
      <c r="B155" s="176" t="s">
        <v>45</v>
      </c>
      <c r="C155" s="574">
        <f aca="true" t="shared" si="46" ref="C155:AF155">IF(C$146=0,"***",C154/C$146)</f>
        <v>4.299401197604791</v>
      </c>
      <c r="D155" s="543">
        <f t="shared" si="46"/>
        <v>25.80722891566265</v>
      </c>
      <c r="E155" s="542">
        <f t="shared" si="46"/>
        <v>4.058539241712613</v>
      </c>
      <c r="F155" s="543">
        <f t="shared" si="46"/>
        <v>0.06470588235294122</v>
      </c>
      <c r="G155" s="546" t="str">
        <f>IF($L$2=1,IF(G$146=0,"***",G154/G$146),"***")</f>
        <v>***</v>
      </c>
      <c r="H155" s="546" t="str">
        <f>IF($L$2=2,"***",IF(H$146=0,"***",H154/H$146))</f>
        <v>***</v>
      </c>
      <c r="I155" s="546">
        <f t="shared" si="46"/>
        <v>0.4784688995215312</v>
      </c>
      <c r="J155" s="702">
        <f t="shared" si="46"/>
        <v>2.2820512820512824</v>
      </c>
      <c r="K155" s="435" t="str">
        <f>IF($L$2=1,IF(K$146=0,"***",K154/K$146),"***")</f>
        <v>***</v>
      </c>
      <c r="L155" s="553">
        <f t="shared" si="46"/>
        <v>4.299401197604791</v>
      </c>
      <c r="M155" s="491">
        <f t="shared" si="46"/>
        <v>4.058539241712613</v>
      </c>
      <c r="N155" s="172" t="str">
        <f>IF($L$2=2,"***",IF(N$146=0,"***",N154/N$146))</f>
        <v>***</v>
      </c>
      <c r="O155" s="172">
        <f t="shared" si="46"/>
        <v>0.06470588235294122</v>
      </c>
      <c r="P155" s="172">
        <f t="shared" si="46"/>
        <v>0.3673469387755102</v>
      </c>
      <c r="Q155" s="172">
        <f t="shared" si="46"/>
        <v>2.266666666666667</v>
      </c>
      <c r="R155" s="172">
        <f t="shared" si="46"/>
        <v>1.8235294117647058</v>
      </c>
      <c r="S155" s="172">
        <f t="shared" si="46"/>
        <v>-0.040000000000000036</v>
      </c>
      <c r="T155" s="404">
        <f t="shared" si="46"/>
        <v>0</v>
      </c>
      <c r="U155" s="390">
        <f t="shared" si="46"/>
        <v>0.037257824143070044</v>
      </c>
      <c r="V155" s="174">
        <f t="shared" si="46"/>
        <v>25.807228915662648</v>
      </c>
      <c r="W155" s="404" t="str">
        <f>IF($L$2=2,"***",IF(W$146=0,"***",W154/W$146))</f>
        <v>***</v>
      </c>
      <c r="X155" s="435" t="str">
        <f>IF($L$2=1,IF(X$146=0,"***",X154/X$146),"***")</f>
        <v>***</v>
      </c>
      <c r="Y155" s="171">
        <f t="shared" si="46"/>
        <v>0.5765306122448982</v>
      </c>
      <c r="Z155" s="172">
        <f t="shared" si="46"/>
        <v>0.700000000000001</v>
      </c>
      <c r="AA155" s="172" t="str">
        <f>IF($L$2=1,IF(AA$146=0,"***",AA154/AA$146),"***")</f>
        <v>***</v>
      </c>
      <c r="AB155" s="172" t="str">
        <f>IF($L$2=1,IF(AB$146=0,"***",AB154/AB$146),"***")</f>
        <v>***</v>
      </c>
      <c r="AC155" s="175">
        <f t="shared" si="46"/>
        <v>1.0886075949367089</v>
      </c>
      <c r="AD155" s="172">
        <f t="shared" si="46"/>
        <v>1.2187500000000002</v>
      </c>
      <c r="AE155" s="172">
        <f t="shared" si="46"/>
        <v>-0.06779661016949157</v>
      </c>
      <c r="AF155" s="172">
        <f t="shared" si="46"/>
        <v>2.1063829787234045</v>
      </c>
      <c r="AG155" s="159"/>
      <c r="AH155" s="90"/>
      <c r="AI155" s="239"/>
      <c r="AJ155" s="246"/>
      <c r="AK155" s="237"/>
      <c r="AL155" s="237"/>
      <c r="AM155" s="237"/>
      <c r="AN155" s="237"/>
      <c r="AO155" s="237"/>
      <c r="AP155" s="237"/>
    </row>
    <row r="156" spans="2:35" ht="17.25" customHeight="1" thickBot="1">
      <c r="B156" s="255"/>
      <c r="C156" s="575"/>
      <c r="D156" s="552"/>
      <c r="E156" s="433"/>
      <c r="F156" s="554"/>
      <c r="G156" s="300"/>
      <c r="H156" s="300"/>
      <c r="I156" s="300"/>
      <c r="J156" s="704"/>
      <c r="K156" s="541"/>
      <c r="L156" s="415"/>
      <c r="M156" s="424"/>
      <c r="N156" s="403"/>
      <c r="O156" s="403"/>
      <c r="P156" s="479"/>
      <c r="Q156" s="480"/>
      <c r="R156" s="481"/>
      <c r="S156" s="481"/>
      <c r="T156" s="480"/>
      <c r="U156" s="396"/>
      <c r="V156" s="336"/>
      <c r="W156" s="492"/>
      <c r="X156" s="149"/>
      <c r="Y156" s="150"/>
      <c r="Z156" s="197"/>
      <c r="AA156" s="197"/>
      <c r="AB156" s="197"/>
      <c r="AC156" s="264"/>
      <c r="AD156" s="197"/>
      <c r="AE156" s="197"/>
      <c r="AF156" s="197"/>
      <c r="AG156" s="198"/>
      <c r="AH156" s="90"/>
      <c r="AI156" s="225"/>
    </row>
    <row r="157" spans="2:35" ht="17.25" customHeight="1" thickBot="1">
      <c r="B157" s="266"/>
      <c r="C157" s="425"/>
      <c r="D157" s="416"/>
      <c r="E157" s="262"/>
      <c r="F157" s="263"/>
      <c r="G157" s="263"/>
      <c r="H157" s="263"/>
      <c r="I157" s="263"/>
      <c r="J157" s="263"/>
      <c r="K157" s="263"/>
      <c r="L157" s="416"/>
      <c r="M157" s="425"/>
      <c r="N157" s="263"/>
      <c r="R157" s="37"/>
      <c r="S157" s="37"/>
      <c r="T157" s="36"/>
      <c r="U157" s="38"/>
      <c r="AH157" s="90"/>
      <c r="AI157" s="225"/>
    </row>
    <row r="158" spans="2:35" ht="17.25" customHeight="1">
      <c r="B158" s="113" t="s">
        <v>63</v>
      </c>
      <c r="C158" s="426"/>
      <c r="D158" s="417"/>
      <c r="E158" s="123" t="s">
        <v>72</v>
      </c>
      <c r="F158" s="202"/>
      <c r="G158" s="202"/>
      <c r="H158" s="202"/>
      <c r="I158" s="202"/>
      <c r="J158" s="202"/>
      <c r="K158" s="202"/>
      <c r="L158" s="417"/>
      <c r="M158" s="426"/>
      <c r="N158" s="203"/>
      <c r="R158" s="37"/>
      <c r="S158" s="37"/>
      <c r="T158" s="36"/>
      <c r="U158" s="38"/>
      <c r="AH158" s="90"/>
      <c r="AI158" s="225"/>
    </row>
    <row r="159" spans="2:35" ht="17.25" customHeight="1">
      <c r="B159" s="406"/>
      <c r="C159" s="427"/>
      <c r="D159" s="418"/>
      <c r="E159" s="262" t="s">
        <v>96</v>
      </c>
      <c r="F159" s="263"/>
      <c r="G159" s="114"/>
      <c r="H159" s="114"/>
      <c r="I159" s="114"/>
      <c r="J159" s="114"/>
      <c r="K159" s="115"/>
      <c r="L159" s="418"/>
      <c r="M159" s="427"/>
      <c r="N159" s="204"/>
      <c r="R159" s="37"/>
      <c r="S159" s="37"/>
      <c r="T159" s="36"/>
      <c r="U159" s="38"/>
      <c r="AH159" s="90"/>
      <c r="AI159" s="225"/>
    </row>
    <row r="160" spans="2:35" ht="17.25" customHeight="1">
      <c r="B160" s="406"/>
      <c r="C160" s="428"/>
      <c r="D160" s="419"/>
      <c r="E160" s="407" t="s">
        <v>87</v>
      </c>
      <c r="F160" s="263"/>
      <c r="G160" s="118"/>
      <c r="H160" s="118"/>
      <c r="I160" s="118"/>
      <c r="J160" s="118"/>
      <c r="K160" s="119"/>
      <c r="L160" s="419"/>
      <c r="M160" s="428"/>
      <c r="N160" s="116"/>
      <c r="R160" s="37"/>
      <c r="S160" s="37"/>
      <c r="AH160" s="105"/>
      <c r="AI160" s="225"/>
    </row>
    <row r="161" spans="2:41" s="2" customFormat="1" ht="17.25" customHeight="1">
      <c r="B161" s="406"/>
      <c r="C161" s="429"/>
      <c r="D161" s="420"/>
      <c r="E161" s="407" t="s">
        <v>70</v>
      </c>
      <c r="F161" s="263"/>
      <c r="G161" s="120"/>
      <c r="H161" s="120"/>
      <c r="I161" s="120"/>
      <c r="J161" s="121"/>
      <c r="K161" s="121"/>
      <c r="L161" s="420"/>
      <c r="M161" s="429"/>
      <c r="N161" s="122"/>
      <c r="R161" s="53"/>
      <c r="T161" s="36"/>
      <c r="U161" s="37"/>
      <c r="AH161" s="105"/>
      <c r="AI161" s="225"/>
      <c r="AJ161" s="90"/>
      <c r="AK161" s="90"/>
      <c r="AL161" s="90"/>
      <c r="AM161" s="90"/>
      <c r="AN161" s="90"/>
      <c r="AO161" s="90"/>
    </row>
    <row r="162" spans="2:38" s="2" customFormat="1" ht="17.25" customHeight="1">
      <c r="B162" s="406"/>
      <c r="C162" s="430"/>
      <c r="D162" s="421"/>
      <c r="E162" s="407" t="s">
        <v>71</v>
      </c>
      <c r="F162" s="263"/>
      <c r="G162" s="139"/>
      <c r="H162" s="139"/>
      <c r="I162" s="139"/>
      <c r="J162" s="118"/>
      <c r="K162" s="118"/>
      <c r="L162" s="421"/>
      <c r="M162" s="430"/>
      <c r="N162" s="140"/>
      <c r="R162" s="53"/>
      <c r="T162" s="36"/>
      <c r="U162" s="37"/>
      <c r="AH162" s="105"/>
      <c r="AI162" s="225"/>
      <c r="AJ162" s="90"/>
      <c r="AK162" s="90"/>
      <c r="AL162" s="90"/>
    </row>
    <row r="163" spans="2:38" s="2" customFormat="1" ht="17.25" customHeight="1">
      <c r="B163" s="406"/>
      <c r="C163" s="430"/>
      <c r="D163" s="421"/>
      <c r="E163" s="408" t="s">
        <v>93</v>
      </c>
      <c r="F163" s="409"/>
      <c r="G163" s="139"/>
      <c r="H163" s="139"/>
      <c r="I163" s="139"/>
      <c r="J163" s="139"/>
      <c r="K163" s="118"/>
      <c r="L163" s="421"/>
      <c r="M163" s="430"/>
      <c r="N163" s="140"/>
      <c r="R163" s="53"/>
      <c r="T163" s="36"/>
      <c r="U163" s="37"/>
      <c r="AH163" s="105"/>
      <c r="AI163" s="225"/>
      <c r="AJ163" s="90"/>
      <c r="AK163" s="90"/>
      <c r="AL163" s="90"/>
    </row>
    <row r="164" spans="2:38" s="2" customFormat="1" ht="17.25" customHeight="1" thickBot="1">
      <c r="B164" s="286"/>
      <c r="C164" s="431"/>
      <c r="D164" s="422"/>
      <c r="E164" s="410" t="s">
        <v>94</v>
      </c>
      <c r="F164" s="411"/>
      <c r="G164" s="142"/>
      <c r="H164" s="142"/>
      <c r="I164" s="142"/>
      <c r="J164" s="142"/>
      <c r="K164" s="143"/>
      <c r="L164" s="422"/>
      <c r="M164" s="431"/>
      <c r="N164" s="144"/>
      <c r="R164" s="53"/>
      <c r="T164" s="36"/>
      <c r="U164" s="37"/>
      <c r="AH164" s="105"/>
      <c r="AI164" s="225"/>
      <c r="AJ164" s="90"/>
      <c r="AK164" s="90"/>
      <c r="AL164" s="90"/>
    </row>
    <row r="165" spans="3:38" s="2" customFormat="1" ht="17.25" customHeight="1">
      <c r="C165" s="405"/>
      <c r="D165" s="423"/>
      <c r="L165" s="423"/>
      <c r="M165" s="405"/>
      <c r="R165" s="53"/>
      <c r="T165" s="36"/>
      <c r="U165" s="37"/>
      <c r="AH165" s="105"/>
      <c r="AI165" s="79"/>
      <c r="AJ165" s="90"/>
      <c r="AK165" s="90"/>
      <c r="AL165" s="90"/>
    </row>
    <row r="166" spans="2:41" s="2" customFormat="1" ht="17.25" customHeight="1">
      <c r="B166" s="13"/>
      <c r="C166" s="405"/>
      <c r="D166" s="423"/>
      <c r="J166" s="13"/>
      <c r="L166" s="423"/>
      <c r="M166" s="405"/>
      <c r="O166" s="53"/>
      <c r="Q166" s="53"/>
      <c r="R166" s="53"/>
      <c r="T166" s="36"/>
      <c r="U166" s="37"/>
      <c r="AH166" s="105"/>
      <c r="AI166" s="79"/>
      <c r="AJ166" s="90"/>
      <c r="AK166" s="90"/>
      <c r="AL166" s="90"/>
      <c r="AM166" s="90"/>
      <c r="AN166" s="90"/>
      <c r="AO166" s="90"/>
    </row>
    <row r="167" spans="2:41" s="2" customFormat="1" ht="17.25" customHeight="1">
      <c r="B167" s="13"/>
      <c r="C167" s="405"/>
      <c r="D167" s="423"/>
      <c r="J167" s="13"/>
      <c r="L167" s="423"/>
      <c r="M167" s="405"/>
      <c r="Q167" s="53"/>
      <c r="R167" s="53"/>
      <c r="T167" s="36"/>
      <c r="U167" s="37"/>
      <c r="AH167" s="105"/>
      <c r="AI167" s="79"/>
      <c r="AJ167" s="90"/>
      <c r="AK167" s="90"/>
      <c r="AL167" s="90"/>
      <c r="AM167" s="90"/>
      <c r="AN167" s="90"/>
      <c r="AO167" s="90"/>
    </row>
    <row r="168" spans="2:41" s="2" customFormat="1" ht="17.25" customHeight="1">
      <c r="B168" s="13"/>
      <c r="C168" s="405"/>
      <c r="D168" s="423"/>
      <c r="J168" s="13"/>
      <c r="L168" s="423"/>
      <c r="M168" s="405"/>
      <c r="Q168" s="53"/>
      <c r="R168" s="53"/>
      <c r="T168" s="36"/>
      <c r="U168" s="37"/>
      <c r="AH168" s="105"/>
      <c r="AI168" s="79"/>
      <c r="AJ168" s="90"/>
      <c r="AK168" s="90"/>
      <c r="AL168" s="90"/>
      <c r="AM168" s="90"/>
      <c r="AN168" s="90"/>
      <c r="AO168" s="90"/>
    </row>
    <row r="169" spans="2:41" s="2" customFormat="1" ht="17.25">
      <c r="B169" s="13"/>
      <c r="C169" s="405"/>
      <c r="D169" s="423"/>
      <c r="J169" s="13"/>
      <c r="L169" s="423"/>
      <c r="M169" s="405"/>
      <c r="AH169" s="105"/>
      <c r="AI169" s="79"/>
      <c r="AJ169" s="90"/>
      <c r="AK169" s="90"/>
      <c r="AL169" s="90"/>
      <c r="AM169" s="90"/>
      <c r="AN169" s="90"/>
      <c r="AO169" s="90"/>
    </row>
    <row r="170" spans="2:41" s="2" customFormat="1" ht="17.25">
      <c r="B170" s="13"/>
      <c r="C170" s="405"/>
      <c r="D170" s="423"/>
      <c r="J170" s="13"/>
      <c r="L170" s="423"/>
      <c r="M170" s="405"/>
      <c r="AH170" s="105"/>
      <c r="AI170" s="79"/>
      <c r="AJ170" s="90"/>
      <c r="AK170" s="90"/>
      <c r="AL170" s="90"/>
      <c r="AM170" s="90"/>
      <c r="AN170" s="90"/>
      <c r="AO170" s="90"/>
    </row>
    <row r="171" spans="2:41" s="2" customFormat="1" ht="17.25">
      <c r="B171" s="13"/>
      <c r="C171" s="405"/>
      <c r="D171" s="423"/>
      <c r="J171" s="13"/>
      <c r="L171" s="423"/>
      <c r="M171" s="405"/>
      <c r="AH171" s="105"/>
      <c r="AI171" s="79"/>
      <c r="AJ171" s="90"/>
      <c r="AK171" s="90"/>
      <c r="AL171" s="90"/>
      <c r="AM171" s="90"/>
      <c r="AN171" s="90"/>
      <c r="AO171" s="90"/>
    </row>
    <row r="172" spans="2:41" s="2" customFormat="1" ht="17.25">
      <c r="B172" s="13"/>
      <c r="C172" s="405"/>
      <c r="D172" s="423"/>
      <c r="J172" s="13"/>
      <c r="L172" s="423"/>
      <c r="M172" s="405"/>
      <c r="AH172" s="105"/>
      <c r="AI172" s="79"/>
      <c r="AJ172" s="90"/>
      <c r="AK172" s="90"/>
      <c r="AL172" s="90"/>
      <c r="AM172" s="90"/>
      <c r="AN172" s="90"/>
      <c r="AO172" s="90"/>
    </row>
    <row r="173" spans="2:41" s="2" customFormat="1" ht="17.25">
      <c r="B173" s="13"/>
      <c r="C173" s="405"/>
      <c r="D173" s="423"/>
      <c r="J173" s="13"/>
      <c r="L173" s="423"/>
      <c r="M173" s="405"/>
      <c r="AH173" s="105"/>
      <c r="AI173" s="79"/>
      <c r="AJ173" s="90"/>
      <c r="AK173" s="90"/>
      <c r="AL173" s="90"/>
      <c r="AM173" s="90"/>
      <c r="AN173" s="90"/>
      <c r="AO173" s="90"/>
    </row>
    <row r="174" spans="2:41" s="2" customFormat="1" ht="17.25">
      <c r="B174" s="13"/>
      <c r="C174" s="405"/>
      <c r="D174" s="423"/>
      <c r="J174" s="13"/>
      <c r="L174" s="423"/>
      <c r="M174" s="405"/>
      <c r="AH174" s="105"/>
      <c r="AI174" s="79"/>
      <c r="AJ174" s="90"/>
      <c r="AK174" s="90"/>
      <c r="AL174" s="90"/>
      <c r="AM174" s="90"/>
      <c r="AN174" s="90"/>
      <c r="AO174" s="90"/>
    </row>
    <row r="175" spans="2:41" s="2" customFormat="1" ht="17.25">
      <c r="B175" s="13"/>
      <c r="C175" s="405"/>
      <c r="D175" s="423"/>
      <c r="J175" s="13"/>
      <c r="L175" s="423"/>
      <c r="M175" s="405"/>
      <c r="AH175" s="105"/>
      <c r="AI175" s="79"/>
      <c r="AJ175" s="90"/>
      <c r="AK175" s="90"/>
      <c r="AL175" s="90"/>
      <c r="AM175" s="90"/>
      <c r="AN175" s="90"/>
      <c r="AO175" s="90"/>
    </row>
    <row r="176" spans="2:41" s="2" customFormat="1" ht="17.25">
      <c r="B176" s="13"/>
      <c r="C176" s="405"/>
      <c r="D176" s="423"/>
      <c r="J176" s="13"/>
      <c r="L176" s="423"/>
      <c r="M176" s="405"/>
      <c r="AH176" s="105"/>
      <c r="AI176" s="79"/>
      <c r="AJ176" s="90"/>
      <c r="AK176" s="90"/>
      <c r="AL176" s="90"/>
      <c r="AM176" s="90"/>
      <c r="AN176" s="90"/>
      <c r="AO176" s="90"/>
    </row>
    <row r="177" spans="34:41" s="2" customFormat="1" ht="17.25">
      <c r="AH177" s="105"/>
      <c r="AI177" s="79"/>
      <c r="AJ177" s="90"/>
      <c r="AK177" s="90"/>
      <c r="AL177" s="90"/>
      <c r="AM177" s="90"/>
      <c r="AN177" s="90"/>
      <c r="AO177" s="90"/>
    </row>
    <row r="178" spans="34:41" s="2" customFormat="1" ht="17.25">
      <c r="AH178" s="105"/>
      <c r="AI178" s="79"/>
      <c r="AJ178" s="90"/>
      <c r="AK178" s="90"/>
      <c r="AL178" s="90"/>
      <c r="AM178" s="90"/>
      <c r="AN178" s="90"/>
      <c r="AO178" s="90"/>
    </row>
    <row r="179" spans="34:41" s="2" customFormat="1" ht="17.25">
      <c r="AH179" s="105"/>
      <c r="AI179" s="79"/>
      <c r="AJ179" s="90"/>
      <c r="AK179" s="90"/>
      <c r="AL179" s="90"/>
      <c r="AM179" s="90"/>
      <c r="AN179" s="90"/>
      <c r="AO179" s="90"/>
    </row>
    <row r="180" spans="34:41" s="2" customFormat="1" ht="17.25">
      <c r="AH180" s="105"/>
      <c r="AI180" s="79"/>
      <c r="AJ180" s="90"/>
      <c r="AK180" s="90"/>
      <c r="AL180" s="90"/>
      <c r="AM180" s="90"/>
      <c r="AN180" s="90"/>
      <c r="AO180" s="90"/>
    </row>
    <row r="181" spans="34:41" s="2" customFormat="1" ht="17.25">
      <c r="AH181" s="105"/>
      <c r="AI181" s="79"/>
      <c r="AJ181" s="90"/>
      <c r="AK181" s="90"/>
      <c r="AL181" s="90"/>
      <c r="AM181" s="90"/>
      <c r="AN181" s="90"/>
      <c r="AO181" s="90"/>
    </row>
    <row r="182" spans="34:41" s="2" customFormat="1" ht="17.25">
      <c r="AH182" s="105"/>
      <c r="AI182" s="79"/>
      <c r="AJ182" s="90"/>
      <c r="AK182" s="90"/>
      <c r="AL182" s="90"/>
      <c r="AM182" s="90"/>
      <c r="AN182" s="90"/>
      <c r="AO182" s="90"/>
    </row>
    <row r="183" spans="34:41" s="2" customFormat="1" ht="17.25">
      <c r="AH183" s="105"/>
      <c r="AI183" s="79"/>
      <c r="AJ183" s="90"/>
      <c r="AK183" s="90"/>
      <c r="AL183" s="90"/>
      <c r="AM183" s="90"/>
      <c r="AN183" s="90"/>
      <c r="AO183" s="90"/>
    </row>
    <row r="184" spans="34:41" s="2" customFormat="1" ht="17.25">
      <c r="AH184" s="105"/>
      <c r="AI184" s="79"/>
      <c r="AJ184" s="90"/>
      <c r="AK184" s="90"/>
      <c r="AL184" s="90"/>
      <c r="AM184" s="90"/>
      <c r="AN184" s="90"/>
      <c r="AO184" s="90"/>
    </row>
    <row r="185" spans="34:41" s="2" customFormat="1" ht="17.25">
      <c r="AH185" s="106"/>
      <c r="AI185" s="79"/>
      <c r="AJ185" s="90"/>
      <c r="AK185" s="90"/>
      <c r="AL185" s="90"/>
      <c r="AM185" s="90"/>
      <c r="AN185" s="90"/>
      <c r="AO185" s="90"/>
    </row>
    <row r="186" spans="34:41" s="2" customFormat="1" ht="17.25">
      <c r="AH186" s="106"/>
      <c r="AI186" s="39"/>
      <c r="AJ186" s="54"/>
      <c r="AM186" s="90"/>
      <c r="AN186" s="90"/>
      <c r="AO186" s="90"/>
    </row>
    <row r="187" spans="34:41" s="2" customFormat="1" ht="17.25">
      <c r="AH187" s="106"/>
      <c r="AI187" s="39"/>
      <c r="AJ187" s="54"/>
      <c r="AM187" s="90"/>
      <c r="AN187" s="90"/>
      <c r="AO187" s="90"/>
    </row>
    <row r="188" spans="34:41" s="2" customFormat="1" ht="17.25">
      <c r="AH188" s="106"/>
      <c r="AI188" s="39"/>
      <c r="AJ188" s="54"/>
      <c r="AM188" s="90"/>
      <c r="AN188" s="90"/>
      <c r="AO188" s="90"/>
    </row>
    <row r="189" spans="35:41" s="2" customFormat="1" ht="17.25">
      <c r="AI189" s="39"/>
      <c r="AJ189" s="54"/>
      <c r="AM189" s="90"/>
      <c r="AN189" s="90"/>
      <c r="AO189" s="90"/>
    </row>
    <row r="190" s="2" customFormat="1" ht="13.5"/>
    <row r="191" s="2" customFormat="1" ht="13.5"/>
    <row r="192" s="2" customFormat="1" ht="13.5"/>
    <row r="193" s="2" customFormat="1" ht="13.5"/>
    <row r="194" s="2" customFormat="1" ht="13.5"/>
    <row r="195" s="2" customFormat="1" ht="13.5"/>
    <row r="196" s="2" customFormat="1" ht="13.5">
      <c r="AH196" s="106"/>
    </row>
    <row r="197" spans="34:36" s="2" customFormat="1" ht="13.5">
      <c r="AH197" s="106"/>
      <c r="AI197" s="39"/>
      <c r="AJ197" s="54"/>
    </row>
    <row r="198" spans="34:36" s="2" customFormat="1" ht="13.5">
      <c r="AH198" s="106"/>
      <c r="AI198" s="39"/>
      <c r="AJ198" s="54"/>
    </row>
    <row r="199" spans="34:36" s="2" customFormat="1" ht="13.5">
      <c r="AH199" s="106"/>
      <c r="AI199" s="39"/>
      <c r="AJ199" s="54"/>
    </row>
    <row r="200" spans="34:36" s="2" customFormat="1" ht="13.5">
      <c r="AH200" s="106"/>
      <c r="AI200" s="39"/>
      <c r="AJ200" s="54"/>
    </row>
    <row r="201" spans="34:36" s="2" customFormat="1" ht="13.5">
      <c r="AH201" s="106"/>
      <c r="AI201" s="39"/>
      <c r="AJ201" s="54"/>
    </row>
    <row r="202" spans="34:36" s="2" customFormat="1" ht="13.5">
      <c r="AH202" s="106"/>
      <c r="AI202" s="39"/>
      <c r="AJ202" s="54"/>
    </row>
    <row r="203" spans="34:36" s="2" customFormat="1" ht="13.5">
      <c r="AH203" s="106"/>
      <c r="AI203" s="39"/>
      <c r="AJ203" s="54"/>
    </row>
    <row r="204" spans="34:36" s="2" customFormat="1" ht="13.5">
      <c r="AH204" s="106"/>
      <c r="AI204" s="39"/>
      <c r="AJ204" s="54"/>
    </row>
    <row r="205" spans="34:36" s="2" customFormat="1" ht="13.5">
      <c r="AH205" s="106"/>
      <c r="AI205" s="39"/>
      <c r="AJ205" s="54"/>
    </row>
    <row r="206" spans="34:36" s="2" customFormat="1" ht="13.5">
      <c r="AH206" s="106"/>
      <c r="AI206" s="39"/>
      <c r="AJ206" s="54"/>
    </row>
    <row r="207" spans="34:36" s="2" customFormat="1" ht="13.5">
      <c r="AH207" s="106"/>
      <c r="AI207" s="39"/>
      <c r="AJ207" s="54"/>
    </row>
    <row r="208" spans="34:36" s="2" customFormat="1" ht="13.5">
      <c r="AH208" s="106"/>
      <c r="AI208" s="39"/>
      <c r="AJ208" s="54"/>
    </row>
    <row r="209" spans="34:36" s="2" customFormat="1" ht="13.5">
      <c r="AH209" s="106"/>
      <c r="AI209" s="39"/>
      <c r="AJ209" s="54"/>
    </row>
    <row r="210" spans="34:36" s="2" customFormat="1" ht="13.5">
      <c r="AH210" s="106"/>
      <c r="AI210" s="39"/>
      <c r="AJ210" s="54"/>
    </row>
    <row r="211" spans="34:36" s="2" customFormat="1" ht="13.5">
      <c r="AH211" s="106"/>
      <c r="AI211" s="39"/>
      <c r="AJ211" s="54"/>
    </row>
    <row r="212" spans="34:36" s="2" customFormat="1" ht="13.5">
      <c r="AH212" s="106"/>
      <c r="AI212" s="39"/>
      <c r="AJ212" s="54"/>
    </row>
    <row r="213" spans="34:36" s="2" customFormat="1" ht="13.5">
      <c r="AH213" s="106"/>
      <c r="AI213" s="39"/>
      <c r="AJ213" s="54"/>
    </row>
    <row r="214" spans="34:36" s="2" customFormat="1" ht="13.5">
      <c r="AH214" s="106"/>
      <c r="AI214" s="39"/>
      <c r="AJ214" s="54"/>
    </row>
    <row r="215" spans="34:36" s="2" customFormat="1" ht="13.5">
      <c r="AH215" s="106"/>
      <c r="AI215" s="39"/>
      <c r="AJ215" s="54"/>
    </row>
    <row r="216" spans="34:36" s="2" customFormat="1" ht="13.5">
      <c r="AH216" s="106"/>
      <c r="AI216" s="39"/>
      <c r="AJ216" s="54"/>
    </row>
    <row r="217" spans="34:36" s="2" customFormat="1" ht="13.5">
      <c r="AH217" s="106"/>
      <c r="AI217" s="39"/>
      <c r="AJ217" s="54"/>
    </row>
    <row r="218" spans="34:36" s="2" customFormat="1" ht="13.5">
      <c r="AH218" s="106"/>
      <c r="AI218" s="39"/>
      <c r="AJ218" s="54"/>
    </row>
    <row r="219" spans="34:36" s="2" customFormat="1" ht="13.5">
      <c r="AH219" s="106"/>
      <c r="AI219" s="39"/>
      <c r="AJ219" s="54"/>
    </row>
    <row r="220" spans="34:36" s="2" customFormat="1" ht="13.5">
      <c r="AH220" s="106"/>
      <c r="AI220" s="39"/>
      <c r="AJ220" s="54"/>
    </row>
    <row r="221" spans="34:36" s="2" customFormat="1" ht="13.5">
      <c r="AH221" s="106"/>
      <c r="AI221" s="39"/>
      <c r="AJ221" s="54"/>
    </row>
    <row r="222" spans="34:36" s="2" customFormat="1" ht="13.5">
      <c r="AH222" s="106"/>
      <c r="AI222" s="39"/>
      <c r="AJ222" s="54"/>
    </row>
    <row r="223" spans="34:36" s="2" customFormat="1" ht="13.5">
      <c r="AH223" s="106"/>
      <c r="AI223" s="39"/>
      <c r="AJ223" s="54"/>
    </row>
    <row r="224" spans="34:36" s="2" customFormat="1" ht="13.5">
      <c r="AH224" s="106"/>
      <c r="AI224" s="39"/>
      <c r="AJ224" s="54"/>
    </row>
    <row r="225" spans="34:36" s="2" customFormat="1" ht="13.5">
      <c r="AH225" s="106"/>
      <c r="AI225" s="39"/>
      <c r="AJ225" s="54"/>
    </row>
    <row r="226" spans="34:36" s="2" customFormat="1" ht="13.5">
      <c r="AH226" s="106"/>
      <c r="AI226" s="39"/>
      <c r="AJ226" s="54"/>
    </row>
    <row r="227" spans="34:36" s="2" customFormat="1" ht="13.5">
      <c r="AH227" s="106"/>
      <c r="AI227" s="39"/>
      <c r="AJ227" s="54"/>
    </row>
    <row r="228" spans="34:36" s="2" customFormat="1" ht="13.5">
      <c r="AH228" s="106"/>
      <c r="AI228" s="39"/>
      <c r="AJ228" s="54"/>
    </row>
    <row r="229" spans="34:36" s="2" customFormat="1" ht="13.5">
      <c r="AH229" s="106"/>
      <c r="AI229" s="39"/>
      <c r="AJ229" s="54"/>
    </row>
    <row r="230" spans="34:36" s="2" customFormat="1" ht="13.5">
      <c r="AH230" s="106"/>
      <c r="AI230" s="39"/>
      <c r="AJ230" s="54"/>
    </row>
    <row r="231" spans="34:36" s="2" customFormat="1" ht="13.5">
      <c r="AH231" s="106"/>
      <c r="AI231" s="39"/>
      <c r="AJ231" s="54"/>
    </row>
    <row r="232" spans="34:36" s="2" customFormat="1" ht="13.5">
      <c r="AH232" s="106"/>
      <c r="AI232" s="39"/>
      <c r="AJ232" s="54"/>
    </row>
    <row r="233" spans="34:36" s="2" customFormat="1" ht="13.5">
      <c r="AH233" s="106"/>
      <c r="AI233" s="39"/>
      <c r="AJ233" s="54"/>
    </row>
    <row r="234" spans="34:36" s="2" customFormat="1" ht="13.5">
      <c r="AH234" s="106"/>
      <c r="AI234" s="39"/>
      <c r="AJ234" s="54"/>
    </row>
    <row r="235" spans="34:36" s="2" customFormat="1" ht="13.5">
      <c r="AH235" s="106"/>
      <c r="AI235" s="39"/>
      <c r="AJ235" s="54"/>
    </row>
    <row r="236" spans="34:36" s="2" customFormat="1" ht="13.5">
      <c r="AH236" s="106"/>
      <c r="AI236" s="39"/>
      <c r="AJ236" s="54"/>
    </row>
    <row r="237" spans="34:36" s="2" customFormat="1" ht="13.5">
      <c r="AH237" s="106"/>
      <c r="AI237" s="39"/>
      <c r="AJ237" s="54"/>
    </row>
    <row r="238" spans="34:36" s="2" customFormat="1" ht="13.5">
      <c r="AH238" s="106"/>
      <c r="AI238" s="39"/>
      <c r="AJ238" s="54"/>
    </row>
    <row r="239" spans="34:36" s="2" customFormat="1" ht="13.5">
      <c r="AH239" s="106"/>
      <c r="AI239" s="39"/>
      <c r="AJ239" s="54"/>
    </row>
    <row r="240" spans="34:36" s="2" customFormat="1" ht="13.5">
      <c r="AH240" s="106"/>
      <c r="AI240" s="39"/>
      <c r="AJ240" s="54"/>
    </row>
    <row r="241" spans="34:36" s="2" customFormat="1" ht="13.5">
      <c r="AH241" s="106"/>
      <c r="AI241" s="39"/>
      <c r="AJ241" s="54"/>
    </row>
    <row r="242" spans="34:36" s="2" customFormat="1" ht="13.5">
      <c r="AH242" s="107"/>
      <c r="AI242" s="39"/>
      <c r="AJ242" s="54"/>
    </row>
    <row r="243" spans="34:38" s="2" customFormat="1" ht="13.5">
      <c r="AH243" s="106"/>
      <c r="AI243" s="98"/>
      <c r="AJ243" s="99"/>
      <c r="AK243" s="47"/>
      <c r="AL243" s="47"/>
    </row>
    <row r="244" spans="34:36" s="2" customFormat="1" ht="13.5">
      <c r="AH244" s="106"/>
      <c r="AI244" s="39"/>
      <c r="AJ244" s="54"/>
    </row>
    <row r="245" spans="34:36" s="2" customFormat="1" ht="13.5">
      <c r="AH245" s="106"/>
      <c r="AI245" s="39"/>
      <c r="AJ245" s="54"/>
    </row>
    <row r="246" spans="34:36" s="2" customFormat="1" ht="13.5">
      <c r="AH246" s="106"/>
      <c r="AI246" s="39"/>
      <c r="AJ246" s="54"/>
    </row>
    <row r="247" spans="34:36" s="2" customFormat="1" ht="13.5">
      <c r="AH247" s="106"/>
      <c r="AI247" s="39"/>
      <c r="AJ247" s="54"/>
    </row>
    <row r="248" spans="34:36" s="2" customFormat="1" ht="13.5">
      <c r="AH248" s="106"/>
      <c r="AI248" s="39"/>
      <c r="AJ248" s="54"/>
    </row>
    <row r="249" spans="34:41" s="2" customFormat="1" ht="13.5">
      <c r="AH249" s="106"/>
      <c r="AI249" s="39"/>
      <c r="AJ249" s="54"/>
      <c r="AM249" s="47"/>
      <c r="AN249" s="47"/>
      <c r="AO249" s="47"/>
    </row>
    <row r="250" spans="34:36" s="2" customFormat="1" ht="13.5">
      <c r="AH250" s="106"/>
      <c r="AI250" s="39"/>
      <c r="AJ250" s="54"/>
    </row>
    <row r="251" spans="34:36" s="2" customFormat="1" ht="13.5">
      <c r="AH251" s="106"/>
      <c r="AI251" s="39"/>
      <c r="AJ251" s="54"/>
    </row>
    <row r="252" spans="34:36" s="2" customFormat="1" ht="13.5">
      <c r="AH252" s="106"/>
      <c r="AI252" s="39"/>
      <c r="AJ252" s="54"/>
    </row>
    <row r="253" spans="34:36" s="2" customFormat="1" ht="13.5">
      <c r="AH253" s="106"/>
      <c r="AI253" s="39"/>
      <c r="AJ253" s="54"/>
    </row>
    <row r="254" spans="34:36" s="2" customFormat="1" ht="13.5">
      <c r="AH254" s="106"/>
      <c r="AI254" s="39"/>
      <c r="AJ254" s="54"/>
    </row>
    <row r="255" spans="34:36" s="2" customFormat="1" ht="13.5">
      <c r="AH255" s="106"/>
      <c r="AI255" s="39"/>
      <c r="AJ255" s="54"/>
    </row>
    <row r="256" spans="34:36" s="2" customFormat="1" ht="13.5">
      <c r="AH256" s="106"/>
      <c r="AI256" s="39"/>
      <c r="AJ256" s="54"/>
    </row>
    <row r="257" spans="34:36" s="2" customFormat="1" ht="13.5">
      <c r="AH257" s="106"/>
      <c r="AI257" s="39"/>
      <c r="AJ257" s="54"/>
    </row>
    <row r="258" spans="34:36" s="2" customFormat="1" ht="13.5">
      <c r="AH258" s="106"/>
      <c r="AI258" s="39"/>
      <c r="AJ258" s="54"/>
    </row>
    <row r="259" spans="34:36" s="2" customFormat="1" ht="13.5">
      <c r="AH259" s="106"/>
      <c r="AI259" s="39"/>
      <c r="AJ259" s="54"/>
    </row>
    <row r="260" spans="34:36" s="2" customFormat="1" ht="13.5">
      <c r="AH260" s="106"/>
      <c r="AI260" s="39"/>
      <c r="AJ260" s="54"/>
    </row>
    <row r="261" spans="34:36" s="2" customFormat="1" ht="13.5">
      <c r="AH261" s="106"/>
      <c r="AI261" s="39"/>
      <c r="AJ261" s="54"/>
    </row>
    <row r="262" spans="34:36" s="2" customFormat="1" ht="13.5">
      <c r="AH262" s="106"/>
      <c r="AI262" s="39"/>
      <c r="AJ262" s="54"/>
    </row>
    <row r="263" spans="34:36" s="2" customFormat="1" ht="13.5">
      <c r="AH263" s="106"/>
      <c r="AI263" s="39"/>
      <c r="AJ263" s="54"/>
    </row>
    <row r="264" spans="34:36" s="2" customFormat="1" ht="13.5">
      <c r="AH264" s="106"/>
      <c r="AI264" s="39"/>
      <c r="AJ264" s="54"/>
    </row>
    <row r="265" spans="34:36" s="2" customFormat="1" ht="13.5">
      <c r="AH265" s="106"/>
      <c r="AI265" s="39"/>
      <c r="AJ265" s="54"/>
    </row>
    <row r="266" spans="34:36" s="2" customFormat="1" ht="13.5">
      <c r="AH266" s="106"/>
      <c r="AI266" s="39"/>
      <c r="AJ266" s="54"/>
    </row>
    <row r="267" spans="34:36" s="2" customFormat="1" ht="13.5">
      <c r="AH267" s="106"/>
      <c r="AI267" s="39"/>
      <c r="AJ267" s="54"/>
    </row>
    <row r="268" spans="34:36" s="2" customFormat="1" ht="13.5">
      <c r="AH268" s="106"/>
      <c r="AI268" s="39"/>
      <c r="AJ268" s="54"/>
    </row>
    <row r="269" spans="34:36" s="2" customFormat="1" ht="13.5">
      <c r="AH269" s="106"/>
      <c r="AI269" s="39"/>
      <c r="AJ269" s="54"/>
    </row>
    <row r="270" spans="34:36" s="2" customFormat="1" ht="13.5">
      <c r="AH270" s="106"/>
      <c r="AI270" s="39"/>
      <c r="AJ270" s="54"/>
    </row>
    <row r="271" spans="34:36" s="2" customFormat="1" ht="13.5">
      <c r="AH271" s="106"/>
      <c r="AI271" s="39"/>
      <c r="AJ271" s="54"/>
    </row>
    <row r="272" spans="34:36" s="2" customFormat="1" ht="13.5">
      <c r="AH272" s="106"/>
      <c r="AI272" s="39"/>
      <c r="AJ272" s="54"/>
    </row>
    <row r="273" spans="34:36" s="2" customFormat="1" ht="13.5">
      <c r="AH273" s="106"/>
      <c r="AI273" s="39"/>
      <c r="AJ273" s="54"/>
    </row>
    <row r="274" spans="34:36" s="2" customFormat="1" ht="13.5">
      <c r="AH274" s="106"/>
      <c r="AI274" s="39"/>
      <c r="AJ274" s="54"/>
    </row>
    <row r="275" spans="34:36" s="2" customFormat="1" ht="13.5">
      <c r="AH275" s="106"/>
      <c r="AI275" s="39"/>
      <c r="AJ275" s="54"/>
    </row>
    <row r="276" spans="34:36" s="2" customFormat="1" ht="13.5">
      <c r="AH276" s="106"/>
      <c r="AI276" s="39"/>
      <c r="AJ276" s="54"/>
    </row>
    <row r="277" spans="34:36" s="2" customFormat="1" ht="13.5">
      <c r="AH277" s="106"/>
      <c r="AI277" s="39"/>
      <c r="AJ277" s="54"/>
    </row>
    <row r="278" spans="34:36" s="2" customFormat="1" ht="13.5">
      <c r="AH278" s="106"/>
      <c r="AI278" s="39"/>
      <c r="AJ278" s="54"/>
    </row>
    <row r="279" spans="34:36" s="2" customFormat="1" ht="13.5">
      <c r="AH279" s="106"/>
      <c r="AI279" s="39"/>
      <c r="AJ279" s="54"/>
    </row>
    <row r="280" spans="34:36" s="2" customFormat="1" ht="13.5">
      <c r="AH280" s="106"/>
      <c r="AI280" s="39"/>
      <c r="AJ280" s="54"/>
    </row>
    <row r="281" spans="34:36" s="2" customFormat="1" ht="13.5">
      <c r="AH281" s="106"/>
      <c r="AI281" s="39"/>
      <c r="AJ281" s="54"/>
    </row>
    <row r="282" spans="34:36" s="2" customFormat="1" ht="13.5">
      <c r="AH282" s="106"/>
      <c r="AI282" s="39"/>
      <c r="AJ282" s="54"/>
    </row>
    <row r="283" spans="34:36" s="2" customFormat="1" ht="13.5">
      <c r="AH283" s="106"/>
      <c r="AI283" s="39"/>
      <c r="AJ283" s="54"/>
    </row>
    <row r="284" spans="34:36" s="2" customFormat="1" ht="13.5">
      <c r="AH284" s="106"/>
      <c r="AI284" s="39"/>
      <c r="AJ284" s="54"/>
    </row>
    <row r="285" spans="34:36" s="2" customFormat="1" ht="13.5">
      <c r="AH285" s="106"/>
      <c r="AI285" s="39"/>
      <c r="AJ285" s="54"/>
    </row>
    <row r="286" spans="34:36" s="2" customFormat="1" ht="13.5">
      <c r="AH286" s="106"/>
      <c r="AI286" s="39"/>
      <c r="AJ286" s="54"/>
    </row>
    <row r="287" spans="34:36" s="2" customFormat="1" ht="13.5">
      <c r="AH287" s="106"/>
      <c r="AI287" s="39"/>
      <c r="AJ287" s="54"/>
    </row>
    <row r="288" spans="34:36" s="2" customFormat="1" ht="13.5">
      <c r="AH288" s="106"/>
      <c r="AI288" s="39"/>
      <c r="AJ288" s="54"/>
    </row>
    <row r="289" spans="34:36" s="2" customFormat="1" ht="13.5">
      <c r="AH289" s="106"/>
      <c r="AI289" s="39"/>
      <c r="AJ289" s="54"/>
    </row>
    <row r="290" spans="34:36" s="2" customFormat="1" ht="13.5">
      <c r="AH290" s="106"/>
      <c r="AI290" s="39"/>
      <c r="AJ290" s="54"/>
    </row>
    <row r="291" spans="34:36" s="2" customFormat="1" ht="13.5">
      <c r="AH291" s="108"/>
      <c r="AI291" s="39"/>
      <c r="AJ291" s="54"/>
    </row>
  </sheetData>
  <sheetProtection sheet="1" formatCells="0" formatColumns="0" formatRows="0"/>
  <mergeCells count="7">
    <mergeCell ref="V3:AF3"/>
    <mergeCell ref="AI4:AR4"/>
    <mergeCell ref="AI5:AR5"/>
    <mergeCell ref="A1:B1"/>
    <mergeCell ref="AI12:AP12"/>
    <mergeCell ref="AI21:AP21"/>
    <mergeCell ref="J1:R1"/>
  </mergeCells>
  <hyperlinks>
    <hyperlink ref="E158" r:id="rId1" display="Original data from the CBO's The 2013 Long-Term Budget Outlook (Supplementary Data).  "/>
    <hyperlink ref="E159" r:id="rId2" display="Historical data from the Office of Management and Budget's "/>
    <hyperlink ref="E161" r:id="rId3" display="http://www.whitehouse.gov/sites/default/files/omb/budget/fy2014/assets/hist10z1.xls"/>
    <hyperlink ref="E162" r:id="rId4" display="http://www.whitehouse.gov/sites/default/files/omb/budget/fy2014/assets/hist11z3.xls"/>
    <hyperlink ref="E160" r:id="rId5" display="http://www.whitehouse.gov/sites/default/files/omb/budget/fy2014/assets/hist03z1.xls"/>
    <hyperlink ref="E164" r:id="rId6" display="Table 1.1.5 "/>
    <hyperlink ref="E163" r:id="rId7" display="The historical GDP data are calculated from the Bureau of Economic Analysis's:"/>
    <hyperlink ref="AW2:AZ4" r:id="rId8" display="You can download a PDF that explains how this spreadsheet works by clicking on this link."/>
    <hyperlink ref="J1" r:id="rId9" display="You can download a PDF that explains how this spreadsheet works by clicking on this link."/>
  </hyperlinks>
  <printOptions/>
  <pageMargins left="0.7" right="0.7" top="0.75" bottom="0.75" header="0.3" footer="0.3"/>
  <pageSetup horizontalDpi="300" verticalDpi="300" orientation="portrait" r:id="rId10"/>
  <ignoredErrors>
    <ignoredError sqref="AF6:AF67 AD6:AD67" formulaRange="1"/>
  </ignoredErrors>
</worksheet>
</file>

<file path=xl/worksheets/sheet4.xml><?xml version="1.0" encoding="utf-8"?>
<worksheet xmlns="http://schemas.openxmlformats.org/spreadsheetml/2006/main" xmlns:r="http://schemas.openxmlformats.org/officeDocument/2006/relationships">
  <dimension ref="A1:X178"/>
  <sheetViews>
    <sheetView zoomScale="90" zoomScaleNormal="90"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2" sqref="B2:H2"/>
    </sheetView>
  </sheetViews>
  <sheetFormatPr defaultColWidth="9.140625" defaultRowHeight="15"/>
  <cols>
    <col min="1" max="1" width="11.8515625" style="2" customWidth="1"/>
    <col min="2" max="4" width="12.140625" style="2" customWidth="1"/>
    <col min="5" max="5" width="21.57421875" style="2" customWidth="1"/>
    <col min="6" max="6" width="12.140625" style="2" customWidth="1"/>
    <col min="7" max="7" width="18.8515625" style="2" customWidth="1"/>
    <col min="8" max="9" width="12.140625" style="2" customWidth="1"/>
    <col min="10" max="10" width="21.421875" style="2" customWidth="1"/>
    <col min="11" max="11" width="16.140625" style="2" customWidth="1"/>
    <col min="12" max="12" width="18.140625" style="2" customWidth="1"/>
    <col min="13" max="13" width="2.7109375" style="2" customWidth="1"/>
    <col min="14" max="14" width="20.7109375" style="2" customWidth="1"/>
    <col min="15" max="15" width="4.57421875" style="2" customWidth="1"/>
    <col min="16" max="16" width="14.7109375" style="315" customWidth="1"/>
    <col min="17" max="17" width="12.7109375" style="315" customWidth="1"/>
    <col min="18" max="18" width="13.57421875" style="2" customWidth="1"/>
    <col min="19" max="19" width="10.7109375" style="2" customWidth="1"/>
    <col min="20" max="21" width="13.7109375" style="2" customWidth="1"/>
    <col min="22" max="22" width="12.421875" style="2" customWidth="1"/>
    <col min="23" max="23" width="4.57421875" style="2" customWidth="1"/>
    <col min="24" max="16384" width="8.8515625" style="2" customWidth="1"/>
  </cols>
  <sheetData>
    <row r="1" spans="1:15" ht="14.25">
      <c r="A1" s="16" t="s">
        <v>38</v>
      </c>
      <c r="B1" s="219" t="s">
        <v>0</v>
      </c>
      <c r="C1" s="219"/>
      <c r="D1" s="219"/>
      <c r="E1" s="219"/>
      <c r="F1" s="219"/>
      <c r="G1" s="219"/>
      <c r="H1" s="219"/>
      <c r="I1" s="219"/>
      <c r="J1" s="219"/>
      <c r="K1" s="219"/>
      <c r="L1" s="1"/>
      <c r="M1" s="1"/>
      <c r="N1" s="1"/>
      <c r="O1" s="1"/>
    </row>
    <row r="2" spans="1:17" s="47" customFormat="1" ht="18">
      <c r="A2" s="692" t="s">
        <v>119</v>
      </c>
      <c r="B2" s="822" t="s">
        <v>131</v>
      </c>
      <c r="C2" s="823"/>
      <c r="D2" s="823"/>
      <c r="E2" s="823"/>
      <c r="F2" s="823"/>
      <c r="G2" s="823"/>
      <c r="H2" s="823"/>
      <c r="I2" s="693"/>
      <c r="J2" s="693"/>
      <c r="K2" s="693"/>
      <c r="P2" s="694"/>
      <c r="Q2" s="694"/>
    </row>
    <row r="3" spans="1:14" ht="13.5">
      <c r="A3" s="58" t="s">
        <v>2</v>
      </c>
      <c r="B3" s="58"/>
      <c r="C3" s="58"/>
      <c r="D3" s="58"/>
      <c r="E3" s="58"/>
      <c r="F3" s="58"/>
      <c r="G3" s="58"/>
      <c r="H3" s="58"/>
      <c r="I3" s="58"/>
      <c r="J3" s="58"/>
      <c r="K3" s="58"/>
      <c r="L3" s="60"/>
      <c r="M3" s="60"/>
      <c r="N3" s="60"/>
    </row>
    <row r="4" spans="1:21" ht="15" customHeight="1">
      <c r="A4" s="3" t="s">
        <v>3</v>
      </c>
      <c r="B4" s="3"/>
      <c r="C4" s="3"/>
      <c r="D4" s="3"/>
      <c r="E4" s="3"/>
      <c r="F4" s="3"/>
      <c r="G4" s="3"/>
      <c r="H4" s="3"/>
      <c r="I4" s="3"/>
      <c r="J4" s="3"/>
      <c r="K4" s="3"/>
      <c r="L4" s="4"/>
      <c r="M4" s="4"/>
      <c r="N4" s="4"/>
      <c r="U4" s="9"/>
    </row>
    <row r="5" spans="1:21" ht="14.25" customHeight="1">
      <c r="A5" s="13" t="s">
        <v>1</v>
      </c>
      <c r="B5" s="2" t="s">
        <v>1</v>
      </c>
      <c r="C5" s="2" t="s">
        <v>1</v>
      </c>
      <c r="D5" s="2" t="s">
        <v>1</v>
      </c>
      <c r="E5" s="2" t="s">
        <v>1</v>
      </c>
      <c r="F5" s="2" t="s">
        <v>1</v>
      </c>
      <c r="G5" s="2" t="s">
        <v>1</v>
      </c>
      <c r="H5" s="2" t="s">
        <v>1</v>
      </c>
      <c r="I5" s="2" t="s">
        <v>1</v>
      </c>
      <c r="L5" s="2" t="s">
        <v>1</v>
      </c>
      <c r="M5" s="2" t="s">
        <v>1</v>
      </c>
      <c r="N5" s="2" t="s">
        <v>1</v>
      </c>
      <c r="O5" s="2" t="s">
        <v>1</v>
      </c>
      <c r="U5" s="9"/>
    </row>
    <row r="6" spans="1:21" ht="15">
      <c r="A6" s="145"/>
      <c r="B6" s="2" t="s">
        <v>1</v>
      </c>
      <c r="C6" s="824" t="s">
        <v>4</v>
      </c>
      <c r="D6" s="824"/>
      <c r="E6" s="824"/>
      <c r="F6" s="824"/>
      <c r="G6" s="824"/>
      <c r="H6" s="824"/>
      <c r="I6" s="824"/>
      <c r="J6" s="5"/>
      <c r="K6" s="5"/>
      <c r="L6" s="2" t="s">
        <v>1</v>
      </c>
      <c r="M6" s="2" t="s">
        <v>1</v>
      </c>
      <c r="O6" s="678"/>
      <c r="T6" s="250"/>
      <c r="U6" s="9"/>
    </row>
    <row r="7" spans="3:19" ht="14.25" thickBot="1">
      <c r="C7" s="825" t="s">
        <v>5</v>
      </c>
      <c r="D7" s="825"/>
      <c r="E7" s="825"/>
      <c r="F7" s="825"/>
      <c r="G7" s="825"/>
      <c r="H7" s="6"/>
      <c r="I7" s="6"/>
      <c r="J7" s="5"/>
      <c r="K7" s="5"/>
      <c r="N7" s="13" t="s">
        <v>6</v>
      </c>
      <c r="S7" s="76"/>
    </row>
    <row r="8" spans="1:23" s="1" customFormat="1" ht="36" customHeight="1" thickBot="1">
      <c r="A8" s="8" t="s">
        <v>7</v>
      </c>
      <c r="B8" s="8" t="s">
        <v>8</v>
      </c>
      <c r="C8" s="8" t="s">
        <v>9</v>
      </c>
      <c r="D8" s="8" t="s">
        <v>73</v>
      </c>
      <c r="E8" s="8" t="s">
        <v>10</v>
      </c>
      <c r="F8" s="8" t="s">
        <v>11</v>
      </c>
      <c r="G8" s="8" t="s">
        <v>12</v>
      </c>
      <c r="H8" s="8" t="s">
        <v>13</v>
      </c>
      <c r="I8" s="8" t="s">
        <v>14</v>
      </c>
      <c r="J8" s="8" t="s">
        <v>15</v>
      </c>
      <c r="K8" s="8" t="s">
        <v>16</v>
      </c>
      <c r="L8" s="8" t="s">
        <v>74</v>
      </c>
      <c r="M8" s="85"/>
      <c r="N8" s="8" t="s">
        <v>75</v>
      </c>
      <c r="O8" s="30" t="s">
        <v>1</v>
      </c>
      <c r="P8" s="282" t="s">
        <v>106</v>
      </c>
      <c r="Q8" s="282" t="s">
        <v>115</v>
      </c>
      <c r="R8" s="281" t="s">
        <v>107</v>
      </c>
      <c r="S8" s="281" t="s">
        <v>35</v>
      </c>
      <c r="T8" s="281" t="s">
        <v>88</v>
      </c>
      <c r="U8" s="281" t="s">
        <v>99</v>
      </c>
      <c r="V8" s="281" t="s">
        <v>57</v>
      </c>
      <c r="W8" s="13"/>
    </row>
    <row r="9" spans="1:23" ht="13.5">
      <c r="A9" s="67">
        <v>2013</v>
      </c>
      <c r="B9" s="17">
        <v>0.17</v>
      </c>
      <c r="C9" s="17">
        <v>0.049</v>
      </c>
      <c r="D9" s="17">
        <v>0.03</v>
      </c>
      <c r="E9" s="17">
        <v>0.017</v>
      </c>
      <c r="F9" s="17">
        <v>0.1</v>
      </c>
      <c r="G9" s="17">
        <v>0.195</v>
      </c>
      <c r="H9" s="17">
        <v>0.013000000000000001</v>
      </c>
      <c r="I9" s="17">
        <v>0.20800000000000002</v>
      </c>
      <c r="J9" s="17">
        <v>-0.025</v>
      </c>
      <c r="K9" s="17">
        <v>-0.039</v>
      </c>
      <c r="L9" s="46">
        <v>0.73</v>
      </c>
      <c r="M9" s="17" t="s">
        <v>1</v>
      </c>
      <c r="N9" s="17">
        <v>-0.005</v>
      </c>
      <c r="O9" s="15"/>
      <c r="P9" s="316">
        <v>16700</v>
      </c>
      <c r="Q9" s="321">
        <v>16600</v>
      </c>
      <c r="R9" s="313">
        <f aca="true" t="shared" si="0" ref="R9:R40">Q9/P9</f>
        <v>0.9940119760479041</v>
      </c>
      <c r="S9" s="611">
        <f>'Historical Data'!Q69</f>
        <v>0.03</v>
      </c>
      <c r="T9" s="283">
        <f>H9*Q9/('Historical Data'!H68*'Historical Data'!D68+Q9*(B9-SUM(C9:F9))/2)</f>
        <v>0.06767990509759368</v>
      </c>
      <c r="U9" s="609">
        <f>H9</f>
        <v>0.013000000000000001</v>
      </c>
      <c r="V9" s="610">
        <f>L9</f>
        <v>0.73</v>
      </c>
      <c r="W9" s="580"/>
    </row>
    <row r="10" spans="1:23" ht="15" customHeight="1">
      <c r="A10" s="67">
        <v>2014</v>
      </c>
      <c r="B10" s="17">
        <v>0.177</v>
      </c>
      <c r="C10" s="17">
        <v>0.049</v>
      </c>
      <c r="D10" s="17">
        <v>0.028999999999999998</v>
      </c>
      <c r="E10" s="17">
        <v>0.019</v>
      </c>
      <c r="F10" s="17">
        <v>0.09699999999999999</v>
      </c>
      <c r="G10" s="17">
        <v>0.195</v>
      </c>
      <c r="H10" s="17">
        <v>0.013999999999999999</v>
      </c>
      <c r="I10" s="17">
        <v>0.209</v>
      </c>
      <c r="J10" s="17">
        <v>-0.019</v>
      </c>
      <c r="K10" s="17">
        <v>-0.033</v>
      </c>
      <c r="L10" s="46">
        <v>0.74</v>
      </c>
      <c r="M10" s="17" t="s">
        <v>1</v>
      </c>
      <c r="N10" s="17">
        <v>-0.005</v>
      </c>
      <c r="O10" s="15"/>
      <c r="P10" s="317">
        <v>17200</v>
      </c>
      <c r="Q10" s="322">
        <v>17200</v>
      </c>
      <c r="R10" s="326">
        <f t="shared" si="0"/>
        <v>1</v>
      </c>
      <c r="S10" s="612">
        <f>'Historical Data'!Q70</f>
        <v>0.03</v>
      </c>
      <c r="T10" s="232">
        <f>H10*Q10/(V9*Q9+Q10*(B10-SUM(C10:F10))/2)</f>
        <v>0.020113934412536127</v>
      </c>
      <c r="U10" s="232">
        <f>T10*(V9*Q9+Q10*(B10-SUM(C10:F10))/2)/Q10</f>
        <v>0.013999999999999999</v>
      </c>
      <c r="V10" s="605">
        <f aca="true" t="shared" si="1" ref="V10:V41">(V9*Q9+Q10*(U10+SUM(C10:F10)-B10))/Q10</f>
        <v>0.7355348837209302</v>
      </c>
      <c r="W10" s="580"/>
    </row>
    <row r="11" spans="1:23" ht="13.5">
      <c r="A11" s="67">
        <v>2015</v>
      </c>
      <c r="B11" s="17">
        <v>0.18600000000000003</v>
      </c>
      <c r="C11" s="17">
        <v>0.049</v>
      </c>
      <c r="D11" s="17">
        <v>0.028999999999999998</v>
      </c>
      <c r="E11" s="17">
        <v>0.021</v>
      </c>
      <c r="F11" s="17">
        <v>0.094</v>
      </c>
      <c r="G11" s="17">
        <v>0.192</v>
      </c>
      <c r="H11" s="17">
        <v>0.013999999999999999</v>
      </c>
      <c r="I11" s="17">
        <v>0.207</v>
      </c>
      <c r="J11" s="17">
        <v>-0.006</v>
      </c>
      <c r="K11" s="17">
        <v>-0.021</v>
      </c>
      <c r="L11" s="46">
        <v>0.72</v>
      </c>
      <c r="M11" s="17" t="s">
        <v>1</v>
      </c>
      <c r="N11" s="17">
        <v>-0.005</v>
      </c>
      <c r="O11" s="15"/>
      <c r="P11" s="317">
        <v>17900</v>
      </c>
      <c r="Q11" s="322">
        <v>18300</v>
      </c>
      <c r="R11" s="326">
        <f t="shared" si="0"/>
        <v>1.0223463687150838</v>
      </c>
      <c r="S11" s="612">
        <f>'Historical Data'!Q71</f>
        <v>0.03</v>
      </c>
      <c r="T11" s="232">
        <f aca="true" t="shared" si="2" ref="T11:T74">H11*Q11/(V10*Q10+Q11*(B11-SUM(C11:F11))/2)</f>
        <v>0.02035409127562633</v>
      </c>
      <c r="U11" s="232">
        <f aca="true" t="shared" si="3" ref="U11:U74">T11*(V10*Q10+Q11*(B11-SUM(C11:F11))/2)/Q11</f>
        <v>0.013999999999999999</v>
      </c>
      <c r="V11" s="605">
        <f t="shared" si="1"/>
        <v>0.7123224043715847</v>
      </c>
      <c r="W11" s="580"/>
    </row>
    <row r="12" spans="1:23" ht="13.5">
      <c r="A12" s="67">
        <v>2016</v>
      </c>
      <c r="B12" s="17">
        <v>0.185</v>
      </c>
      <c r="C12" s="17">
        <v>0.049</v>
      </c>
      <c r="D12" s="17">
        <v>0.028999999999999998</v>
      </c>
      <c r="E12" s="17">
        <v>0.023</v>
      </c>
      <c r="F12" s="17">
        <v>0.09</v>
      </c>
      <c r="G12" s="17">
        <v>0.192</v>
      </c>
      <c r="H12" s="17">
        <v>0.016</v>
      </c>
      <c r="I12" s="17">
        <v>0.20800000000000002</v>
      </c>
      <c r="J12" s="17">
        <v>-0.006</v>
      </c>
      <c r="K12" s="17">
        <v>-0.022000000000000002</v>
      </c>
      <c r="L12" s="46">
        <v>0.7</v>
      </c>
      <c r="M12" s="17" t="s">
        <v>1</v>
      </c>
      <c r="N12" s="17">
        <v>-0.005</v>
      </c>
      <c r="O12" s="15"/>
      <c r="P12" s="317">
        <v>18700</v>
      </c>
      <c r="Q12" s="322">
        <v>19500</v>
      </c>
      <c r="R12" s="326">
        <f t="shared" si="0"/>
        <v>1.0427807486631016</v>
      </c>
      <c r="S12" s="612">
        <f>'Historical Data'!Q72</f>
        <v>0.03</v>
      </c>
      <c r="T12" s="232">
        <f t="shared" si="2"/>
        <v>0.024042536795869617</v>
      </c>
      <c r="U12" s="232">
        <f t="shared" si="3"/>
        <v>0.016</v>
      </c>
      <c r="V12" s="605">
        <f t="shared" si="1"/>
        <v>0.6904871794871795</v>
      </c>
      <c r="W12" s="580"/>
    </row>
    <row r="13" spans="1:23" ht="13.5">
      <c r="A13" s="67">
        <v>2017</v>
      </c>
      <c r="B13" s="17">
        <v>0.183</v>
      </c>
      <c r="C13" s="17">
        <v>0.048</v>
      </c>
      <c r="D13" s="17">
        <v>0.027999999999999997</v>
      </c>
      <c r="E13" s="17">
        <v>0.024</v>
      </c>
      <c r="F13" s="17">
        <v>0.086</v>
      </c>
      <c r="G13" s="17">
        <v>0.187</v>
      </c>
      <c r="H13" s="17">
        <v>0.019</v>
      </c>
      <c r="I13" s="17">
        <v>0.20600000000000002</v>
      </c>
      <c r="J13" s="17">
        <v>-0.004</v>
      </c>
      <c r="K13" s="17">
        <v>-0.023</v>
      </c>
      <c r="L13" s="46">
        <v>0.69</v>
      </c>
      <c r="M13" s="17" t="s">
        <v>1</v>
      </c>
      <c r="N13" s="17">
        <v>-0.005</v>
      </c>
      <c r="O13" s="15"/>
      <c r="P13" s="317">
        <v>19400</v>
      </c>
      <c r="Q13" s="322">
        <v>20700</v>
      </c>
      <c r="R13" s="326">
        <f t="shared" si="0"/>
        <v>1.0670103092783505</v>
      </c>
      <c r="S13" s="612">
        <f>'Historical Data'!Q73</f>
        <v>0.028999999999999998</v>
      </c>
      <c r="T13" s="232">
        <f t="shared" si="2"/>
        <v>0.029277661360261137</v>
      </c>
      <c r="U13" s="232">
        <f t="shared" si="3"/>
        <v>0.019</v>
      </c>
      <c r="V13" s="605">
        <f t="shared" si="1"/>
        <v>0.6724589371980676</v>
      </c>
      <c r="W13" s="580"/>
    </row>
    <row r="14" spans="1:23" ht="13.5">
      <c r="A14" s="67">
        <v>2018</v>
      </c>
      <c r="B14" s="17">
        <v>0.182</v>
      </c>
      <c r="C14" s="17">
        <v>0.049</v>
      </c>
      <c r="D14" s="17">
        <v>0.027999999999999997</v>
      </c>
      <c r="E14" s="17">
        <v>0.024</v>
      </c>
      <c r="F14" s="17">
        <v>0.083</v>
      </c>
      <c r="G14" s="17">
        <v>0.184</v>
      </c>
      <c r="H14" s="17">
        <v>0.023</v>
      </c>
      <c r="I14" s="17">
        <v>0.207</v>
      </c>
      <c r="J14" s="17">
        <v>-0.002</v>
      </c>
      <c r="K14" s="17">
        <v>-0.025</v>
      </c>
      <c r="L14" s="46">
        <v>0.68</v>
      </c>
      <c r="M14" s="17" t="s">
        <v>1</v>
      </c>
      <c r="N14" s="17">
        <v>-0.005</v>
      </c>
      <c r="O14" s="15"/>
      <c r="P14" s="317">
        <v>19900</v>
      </c>
      <c r="Q14" s="322">
        <v>21700</v>
      </c>
      <c r="R14" s="326">
        <f t="shared" si="0"/>
        <v>1.0904522613065326</v>
      </c>
      <c r="S14" s="612">
        <f>'Historical Data'!Q74</f>
        <v>0.028999999999999998</v>
      </c>
      <c r="T14" s="232">
        <f t="shared" si="2"/>
        <v>0.0359111251816782</v>
      </c>
      <c r="U14" s="232">
        <f t="shared" si="3"/>
        <v>0.023</v>
      </c>
      <c r="V14" s="605">
        <f t="shared" si="1"/>
        <v>0.6664700460829492</v>
      </c>
      <c r="W14" s="580"/>
    </row>
    <row r="15" spans="1:23" ht="13.5">
      <c r="A15" s="67">
        <v>2019</v>
      </c>
      <c r="B15" s="17">
        <v>0.18100000000000002</v>
      </c>
      <c r="C15" s="17">
        <v>0.049</v>
      </c>
      <c r="D15" s="17">
        <v>0.03</v>
      </c>
      <c r="E15" s="17">
        <v>0.025</v>
      </c>
      <c r="F15" s="17">
        <v>0.081</v>
      </c>
      <c r="G15" s="17">
        <v>0.184</v>
      </c>
      <c r="H15" s="17">
        <v>0.025</v>
      </c>
      <c r="I15" s="17">
        <v>0.21</v>
      </c>
      <c r="J15" s="17">
        <v>-0.003</v>
      </c>
      <c r="K15" s="17">
        <v>-0.028999999999999998</v>
      </c>
      <c r="L15" s="46">
        <v>0.69</v>
      </c>
      <c r="M15" s="17" t="s">
        <v>1</v>
      </c>
      <c r="N15" s="17">
        <v>-0.006</v>
      </c>
      <c r="O15" s="15"/>
      <c r="P15" s="317">
        <v>20300</v>
      </c>
      <c r="Q15" s="322">
        <v>22700</v>
      </c>
      <c r="R15" s="326">
        <f t="shared" si="0"/>
        <v>1.1182266009852218</v>
      </c>
      <c r="S15" s="69">
        <f aca="true" t="shared" si="4" ref="S15:S46">F14*($S$14/$F$14)</f>
        <v>0.028999999999999998</v>
      </c>
      <c r="T15" s="232">
        <f t="shared" si="2"/>
        <v>0.039363251716723315</v>
      </c>
      <c r="U15" s="232">
        <f t="shared" si="3"/>
        <v>0.025</v>
      </c>
      <c r="V15" s="605">
        <f t="shared" si="1"/>
        <v>0.6661101321585902</v>
      </c>
      <c r="W15" s="580"/>
    </row>
    <row r="16" spans="1:23" ht="15" customHeight="1">
      <c r="A16" s="67">
        <v>2020</v>
      </c>
      <c r="B16" s="17">
        <v>0.18100000000000002</v>
      </c>
      <c r="C16" s="17">
        <v>0.05</v>
      </c>
      <c r="D16" s="17">
        <v>0.03</v>
      </c>
      <c r="E16" s="17">
        <v>0.025</v>
      </c>
      <c r="F16" s="17">
        <v>0.079</v>
      </c>
      <c r="G16" s="17">
        <v>0.185</v>
      </c>
      <c r="H16" s="17">
        <v>0.027000000000000003</v>
      </c>
      <c r="I16" s="17">
        <v>0.212</v>
      </c>
      <c r="J16" s="17">
        <v>-0.004</v>
      </c>
      <c r="K16" s="17">
        <v>-0.031</v>
      </c>
      <c r="L16" s="46">
        <v>0.69</v>
      </c>
      <c r="M16" s="17" t="s">
        <v>1</v>
      </c>
      <c r="N16" s="17">
        <v>-0.006</v>
      </c>
      <c r="O16" s="15"/>
      <c r="P16" s="317">
        <v>20800</v>
      </c>
      <c r="Q16" s="322">
        <v>23700</v>
      </c>
      <c r="R16" s="326">
        <f t="shared" si="0"/>
        <v>1.1394230769230769</v>
      </c>
      <c r="S16" s="69">
        <f t="shared" si="4"/>
        <v>0.028301204819277104</v>
      </c>
      <c r="T16" s="232">
        <f t="shared" si="2"/>
        <v>0.042419200339406646</v>
      </c>
      <c r="U16" s="232">
        <f t="shared" si="3"/>
        <v>0.027000000000000003</v>
      </c>
      <c r="V16" s="605">
        <f t="shared" si="1"/>
        <v>0.6680042194092826</v>
      </c>
      <c r="W16" s="580"/>
    </row>
    <row r="17" spans="1:23" s="47" customFormat="1" ht="13.5">
      <c r="A17" s="681">
        <v>2021</v>
      </c>
      <c r="B17" s="682">
        <v>0.182</v>
      </c>
      <c r="C17" s="682">
        <v>0.051</v>
      </c>
      <c r="D17" s="682">
        <v>0.031</v>
      </c>
      <c r="E17" s="682">
        <v>0.025</v>
      </c>
      <c r="F17" s="682">
        <v>0.078</v>
      </c>
      <c r="G17" s="682">
        <v>0.185</v>
      </c>
      <c r="H17" s="682">
        <v>0.027999999999999997</v>
      </c>
      <c r="I17" s="682">
        <v>0.214</v>
      </c>
      <c r="J17" s="682">
        <v>-0.003</v>
      </c>
      <c r="K17" s="682">
        <v>-0.032</v>
      </c>
      <c r="L17" s="683">
        <v>0.7</v>
      </c>
      <c r="M17" s="682" t="s">
        <v>1</v>
      </c>
      <c r="N17" s="682">
        <v>-0.006</v>
      </c>
      <c r="O17" s="684"/>
      <c r="P17" s="685">
        <v>21300</v>
      </c>
      <c r="Q17" s="686">
        <v>24700</v>
      </c>
      <c r="R17" s="687">
        <f t="shared" si="0"/>
        <v>1.15962441314554</v>
      </c>
      <c r="S17" s="688">
        <f t="shared" si="4"/>
        <v>0.027602409638554214</v>
      </c>
      <c r="T17" s="689">
        <f t="shared" si="2"/>
        <v>0.04378697850221436</v>
      </c>
      <c r="U17" s="689">
        <f t="shared" si="3"/>
        <v>0.027999999999999997</v>
      </c>
      <c r="V17" s="690">
        <f t="shared" si="1"/>
        <v>0.6719595141700404</v>
      </c>
      <c r="W17" s="691"/>
    </row>
    <row r="18" spans="1:23" ht="13.5">
      <c r="A18" s="67">
        <v>2022</v>
      </c>
      <c r="B18" s="17">
        <v>0.184</v>
      </c>
      <c r="C18" s="17">
        <v>0.052000000000000005</v>
      </c>
      <c r="D18" s="17">
        <v>0.033</v>
      </c>
      <c r="E18" s="17">
        <v>0.025</v>
      </c>
      <c r="F18" s="17">
        <v>0.078</v>
      </c>
      <c r="G18" s="17">
        <v>0.18899999999999997</v>
      </c>
      <c r="H18" s="17">
        <v>0.03</v>
      </c>
      <c r="I18" s="17">
        <v>0.218</v>
      </c>
      <c r="J18" s="17">
        <v>-0.005</v>
      </c>
      <c r="K18" s="17">
        <v>-0.035</v>
      </c>
      <c r="L18" s="46">
        <v>0.7</v>
      </c>
      <c r="M18" s="17" t="s">
        <v>1</v>
      </c>
      <c r="N18" s="17">
        <v>-0.006</v>
      </c>
      <c r="O18" s="15"/>
      <c r="P18" s="317">
        <v>21700</v>
      </c>
      <c r="Q18" s="322">
        <v>25700</v>
      </c>
      <c r="R18" s="326">
        <f t="shared" si="0"/>
        <v>1.1843317972350231</v>
      </c>
      <c r="S18" s="69">
        <f t="shared" si="4"/>
        <v>0.02725301204819277</v>
      </c>
      <c r="T18" s="232">
        <f t="shared" si="2"/>
        <v>0.04659736492203555</v>
      </c>
      <c r="U18" s="232">
        <f t="shared" si="3"/>
        <v>0.03</v>
      </c>
      <c r="V18" s="605">
        <f t="shared" si="1"/>
        <v>0.6798132295719843</v>
      </c>
      <c r="W18" s="580"/>
    </row>
    <row r="19" spans="1:24" ht="13.5">
      <c r="A19" s="67">
        <v>2023</v>
      </c>
      <c r="B19" s="17">
        <v>0.185</v>
      </c>
      <c r="C19" s="17">
        <v>0.053</v>
      </c>
      <c r="D19" s="17">
        <v>0.033</v>
      </c>
      <c r="E19" s="17">
        <v>0.026000000000000002</v>
      </c>
      <c r="F19" s="17">
        <v>0.076</v>
      </c>
      <c r="G19" s="17">
        <v>0.188</v>
      </c>
      <c r="H19" s="17">
        <v>0.031</v>
      </c>
      <c r="I19" s="17">
        <v>0.218</v>
      </c>
      <c r="J19" s="17">
        <v>-0.003</v>
      </c>
      <c r="K19" s="17">
        <v>-0.033</v>
      </c>
      <c r="L19" s="46">
        <v>0.71</v>
      </c>
      <c r="M19" s="17" t="s">
        <v>1</v>
      </c>
      <c r="N19" s="17">
        <v>-0.006</v>
      </c>
      <c r="O19" s="15"/>
      <c r="P19" s="317">
        <v>22200</v>
      </c>
      <c r="Q19" s="322">
        <v>26800</v>
      </c>
      <c r="R19" s="326">
        <f t="shared" si="0"/>
        <v>1.2072072072072073</v>
      </c>
      <c r="S19" s="69">
        <f t="shared" si="4"/>
        <v>0.02725301204819277</v>
      </c>
      <c r="T19" s="232">
        <f t="shared" si="2"/>
        <v>0.04766221100338478</v>
      </c>
      <c r="U19" s="232">
        <f t="shared" si="3"/>
        <v>0.031</v>
      </c>
      <c r="V19" s="605">
        <f t="shared" si="1"/>
        <v>0.6859104477611939</v>
      </c>
      <c r="W19" s="580"/>
      <c r="X19" s="2" t="s">
        <v>100</v>
      </c>
    </row>
    <row r="20" spans="1:23" ht="13.5">
      <c r="A20" s="67">
        <v>2024</v>
      </c>
      <c r="B20" s="17">
        <v>0.18600000000000003</v>
      </c>
      <c r="C20" s="17">
        <v>0.053</v>
      </c>
      <c r="D20" s="17">
        <v>0.034</v>
      </c>
      <c r="E20" s="17">
        <v>0.026000000000000002</v>
      </c>
      <c r="F20" s="17">
        <v>0.075</v>
      </c>
      <c r="G20" s="17">
        <v>0.18899999999999997</v>
      </c>
      <c r="H20" s="17">
        <v>0.033</v>
      </c>
      <c r="I20" s="17">
        <v>0.222</v>
      </c>
      <c r="J20" s="17">
        <v>-0.003</v>
      </c>
      <c r="K20" s="17">
        <v>-0.037000000000000005</v>
      </c>
      <c r="L20" s="46">
        <v>0.72</v>
      </c>
      <c r="M20" s="17" t="s">
        <v>1</v>
      </c>
      <c r="N20" s="17">
        <v>-0.006999999999999999</v>
      </c>
      <c r="O20" s="15"/>
      <c r="P20" s="317">
        <v>22600</v>
      </c>
      <c r="Q20" s="322">
        <v>28000</v>
      </c>
      <c r="R20" s="326">
        <f t="shared" si="0"/>
        <v>1.238938053097345</v>
      </c>
      <c r="S20" s="69">
        <f t="shared" si="4"/>
        <v>0.026554216867469876</v>
      </c>
      <c r="T20" s="232">
        <f t="shared" si="2"/>
        <v>0.05034215229045897</v>
      </c>
      <c r="U20" s="232">
        <f t="shared" si="3"/>
        <v>0.033</v>
      </c>
      <c r="V20" s="605">
        <f t="shared" si="1"/>
        <v>0.6915142857142856</v>
      </c>
      <c r="W20" s="580"/>
    </row>
    <row r="21" spans="1:23" ht="13.5">
      <c r="A21" s="67">
        <v>2025</v>
      </c>
      <c r="B21" s="17">
        <v>0.187</v>
      </c>
      <c r="C21" s="17">
        <v>0.055</v>
      </c>
      <c r="D21" s="17">
        <v>0.035</v>
      </c>
      <c r="E21" s="17">
        <v>0.027000000000000003</v>
      </c>
      <c r="F21" s="17">
        <v>0.075</v>
      </c>
      <c r="G21" s="17">
        <v>0.191</v>
      </c>
      <c r="H21" s="17">
        <v>0.034</v>
      </c>
      <c r="I21" s="17">
        <v>0.225</v>
      </c>
      <c r="J21" s="17">
        <v>-0.005</v>
      </c>
      <c r="K21" s="17">
        <v>-0.039</v>
      </c>
      <c r="L21" s="46">
        <v>0.73</v>
      </c>
      <c r="M21" s="17" t="s">
        <v>1</v>
      </c>
      <c r="N21" s="17">
        <v>-0.006999999999999999</v>
      </c>
      <c r="O21" s="15"/>
      <c r="P21" s="317">
        <v>23100</v>
      </c>
      <c r="Q21" s="322">
        <v>29100</v>
      </c>
      <c r="R21" s="326">
        <f t="shared" si="0"/>
        <v>1.2597402597402598</v>
      </c>
      <c r="S21" s="69">
        <f t="shared" si="4"/>
        <v>0.02620481927710843</v>
      </c>
      <c r="T21" s="232">
        <f t="shared" si="2"/>
        <v>0.05129175490483239</v>
      </c>
      <c r="U21" s="232">
        <f t="shared" si="3"/>
        <v>0.034</v>
      </c>
      <c r="V21" s="605">
        <f t="shared" si="1"/>
        <v>0.7043745704467353</v>
      </c>
      <c r="W21" s="580"/>
    </row>
    <row r="22" spans="1:23" ht="13.5">
      <c r="A22" s="67">
        <v>2026</v>
      </c>
      <c r="B22" s="17">
        <v>0.187</v>
      </c>
      <c r="C22" s="17">
        <v>0.055999999999999994</v>
      </c>
      <c r="D22" s="17">
        <v>0.036000000000000004</v>
      </c>
      <c r="E22" s="17">
        <v>0.027000000000000003</v>
      </c>
      <c r="F22" s="17">
        <v>0.075</v>
      </c>
      <c r="G22" s="17">
        <v>0.19399999999999998</v>
      </c>
      <c r="H22" s="17">
        <v>0.037000000000000005</v>
      </c>
      <c r="I22" s="17">
        <v>0.231</v>
      </c>
      <c r="J22" s="17">
        <v>-0.006999999999999999</v>
      </c>
      <c r="K22" s="17">
        <v>-0.044000000000000004</v>
      </c>
      <c r="L22" s="46">
        <v>0.75</v>
      </c>
      <c r="M22" s="17" t="s">
        <v>1</v>
      </c>
      <c r="N22" s="17">
        <v>-0.006999999999999999</v>
      </c>
      <c r="O22" s="15"/>
      <c r="P22" s="317">
        <v>23400</v>
      </c>
      <c r="Q22" s="322">
        <v>30100</v>
      </c>
      <c r="R22" s="326">
        <f t="shared" si="0"/>
        <v>1.2863247863247864</v>
      </c>
      <c r="S22" s="69">
        <f t="shared" si="4"/>
        <v>0.02620481927710843</v>
      </c>
      <c r="T22" s="232">
        <f t="shared" si="2"/>
        <v>0.054614688639389564</v>
      </c>
      <c r="U22" s="232">
        <f t="shared" si="3"/>
        <v>0.037</v>
      </c>
      <c r="V22" s="605">
        <f t="shared" si="1"/>
        <v>0.7249734219269103</v>
      </c>
      <c r="W22" s="580"/>
    </row>
    <row r="23" spans="1:23" ht="13.5">
      <c r="A23" s="67">
        <v>2027</v>
      </c>
      <c r="B23" s="17">
        <v>0.188</v>
      </c>
      <c r="C23" s="17">
        <v>0.057</v>
      </c>
      <c r="D23" s="17">
        <v>0.037000000000000005</v>
      </c>
      <c r="E23" s="17">
        <v>0.027000000000000003</v>
      </c>
      <c r="F23" s="17">
        <v>0.07400000000000001</v>
      </c>
      <c r="G23" s="17">
        <v>0.196</v>
      </c>
      <c r="H23" s="17">
        <v>0.038</v>
      </c>
      <c r="I23" s="17">
        <v>0.23399999999999999</v>
      </c>
      <c r="J23" s="17">
        <v>-0.008</v>
      </c>
      <c r="K23" s="17">
        <v>-0.046</v>
      </c>
      <c r="L23" s="46">
        <v>0.77</v>
      </c>
      <c r="M23" s="17" t="s">
        <v>1</v>
      </c>
      <c r="N23" s="17">
        <v>-0.006999999999999999</v>
      </c>
      <c r="O23" s="15"/>
      <c r="P23" s="317">
        <v>23800</v>
      </c>
      <c r="Q23" s="322">
        <v>31400</v>
      </c>
      <c r="R23" s="326">
        <f t="shared" si="0"/>
        <v>1.319327731092437</v>
      </c>
      <c r="S23" s="69">
        <f t="shared" si="4"/>
        <v>0.02620481927710843</v>
      </c>
      <c r="T23" s="232">
        <f t="shared" si="2"/>
        <v>0.05495629104910694</v>
      </c>
      <c r="U23" s="232">
        <f t="shared" si="3"/>
        <v>0.038</v>
      </c>
      <c r="V23" s="605">
        <f t="shared" si="1"/>
        <v>0.7399585987261147</v>
      </c>
      <c r="W23" s="580"/>
    </row>
    <row r="24" spans="1:23" ht="13.5">
      <c r="A24" s="67">
        <v>2028</v>
      </c>
      <c r="B24" s="17">
        <v>0.18899999999999997</v>
      </c>
      <c r="C24" s="17">
        <v>0.059000000000000004</v>
      </c>
      <c r="D24" s="17">
        <v>0.038</v>
      </c>
      <c r="E24" s="17">
        <v>0.027999999999999997</v>
      </c>
      <c r="F24" s="17">
        <v>0.07400000000000001</v>
      </c>
      <c r="G24" s="17">
        <v>0.198</v>
      </c>
      <c r="H24" s="17">
        <v>0.039</v>
      </c>
      <c r="I24" s="17">
        <v>0.237</v>
      </c>
      <c r="J24" s="17">
        <v>-0.01</v>
      </c>
      <c r="K24" s="17">
        <v>-0.049</v>
      </c>
      <c r="L24" s="46">
        <v>0.79</v>
      </c>
      <c r="M24" s="17" t="s">
        <v>1</v>
      </c>
      <c r="N24" s="17">
        <v>-0.006999999999999999</v>
      </c>
      <c r="O24" s="15"/>
      <c r="P24" s="317">
        <v>24300</v>
      </c>
      <c r="Q24" s="322">
        <v>32600</v>
      </c>
      <c r="R24" s="326">
        <f t="shared" si="0"/>
        <v>1.3415637860082306</v>
      </c>
      <c r="S24" s="69">
        <f t="shared" si="4"/>
        <v>0.02585542168674699</v>
      </c>
      <c r="T24" s="232">
        <f t="shared" si="2"/>
        <v>0.05510647243159369</v>
      </c>
      <c r="U24" s="232">
        <f t="shared" si="3"/>
        <v>0.039</v>
      </c>
      <c r="V24" s="605">
        <f t="shared" si="1"/>
        <v>0.7617208588957056</v>
      </c>
      <c r="W24" s="580"/>
    </row>
    <row r="25" spans="1:23" ht="13.5">
      <c r="A25" s="67">
        <v>2029</v>
      </c>
      <c r="B25" s="17">
        <v>0.19</v>
      </c>
      <c r="C25" s="17">
        <v>0.06</v>
      </c>
      <c r="D25" s="17">
        <v>0.039</v>
      </c>
      <c r="E25" s="17">
        <v>0.027999999999999997</v>
      </c>
      <c r="F25" s="17">
        <v>0.07400000000000001</v>
      </c>
      <c r="G25" s="17">
        <v>0.201</v>
      </c>
      <c r="H25" s="17">
        <v>0.039</v>
      </c>
      <c r="I25" s="17">
        <v>0.24</v>
      </c>
      <c r="J25" s="17">
        <v>-0.011000000000000001</v>
      </c>
      <c r="K25" s="17">
        <v>-0.05</v>
      </c>
      <c r="L25" s="46">
        <v>0.81</v>
      </c>
      <c r="M25" s="17" t="s">
        <v>1</v>
      </c>
      <c r="N25" s="17">
        <v>-0.008</v>
      </c>
      <c r="O25" s="15"/>
      <c r="P25" s="317">
        <v>24700</v>
      </c>
      <c r="Q25" s="322">
        <v>33900</v>
      </c>
      <c r="R25" s="326">
        <f t="shared" si="0"/>
        <v>1.3724696356275303</v>
      </c>
      <c r="S25" s="69">
        <f t="shared" si="4"/>
        <v>0.02585542168674699</v>
      </c>
      <c r="T25" s="232">
        <f t="shared" si="2"/>
        <v>0.05364435508903193</v>
      </c>
      <c r="U25" s="232">
        <f t="shared" si="3"/>
        <v>0.039</v>
      </c>
      <c r="V25" s="605">
        <f t="shared" si="1"/>
        <v>0.7825103244837759</v>
      </c>
      <c r="W25" s="580"/>
    </row>
    <row r="26" spans="1:23" ht="13.5">
      <c r="A26" s="67">
        <v>2030</v>
      </c>
      <c r="B26" s="17">
        <v>0.19</v>
      </c>
      <c r="C26" s="17">
        <v>0.06</v>
      </c>
      <c r="D26" s="17">
        <v>0.04</v>
      </c>
      <c r="E26" s="17">
        <v>0.027999999999999997</v>
      </c>
      <c r="F26" s="17">
        <v>0.073</v>
      </c>
      <c r="G26" s="17">
        <v>0.20199999999999999</v>
      </c>
      <c r="H26" s="17">
        <v>0.040999999999999995</v>
      </c>
      <c r="I26" s="17">
        <v>0.243</v>
      </c>
      <c r="J26" s="17">
        <v>-0.012</v>
      </c>
      <c r="K26" s="17">
        <v>-0.053</v>
      </c>
      <c r="L26" s="46">
        <v>0.83</v>
      </c>
      <c r="M26" s="17" t="s">
        <v>1</v>
      </c>
      <c r="N26" s="17">
        <v>-0.008</v>
      </c>
      <c r="O26" s="15"/>
      <c r="P26" s="317">
        <v>25100</v>
      </c>
      <c r="Q26" s="322">
        <v>35300</v>
      </c>
      <c r="R26" s="326">
        <f t="shared" si="0"/>
        <v>1.406374501992032</v>
      </c>
      <c r="S26" s="69">
        <f t="shared" si="4"/>
        <v>0.02585542168674699</v>
      </c>
      <c r="T26" s="232">
        <f t="shared" si="2"/>
        <v>0.054961559567006345</v>
      </c>
      <c r="U26" s="232">
        <f t="shared" si="3"/>
        <v>0.040999999999999995</v>
      </c>
      <c r="V26" s="605">
        <f t="shared" si="1"/>
        <v>0.8034759206798867</v>
      </c>
      <c r="W26" s="580"/>
    </row>
    <row r="27" spans="1:23" ht="13.5">
      <c r="A27" s="67">
        <v>2031</v>
      </c>
      <c r="B27" s="17">
        <v>0.191</v>
      </c>
      <c r="C27" s="17">
        <v>0.061</v>
      </c>
      <c r="D27" s="17">
        <v>0.042</v>
      </c>
      <c r="E27" s="17">
        <v>0.028999999999999998</v>
      </c>
      <c r="F27" s="17">
        <v>0.073</v>
      </c>
      <c r="G27" s="17">
        <v>0.204</v>
      </c>
      <c r="H27" s="17">
        <v>0.040999999999999995</v>
      </c>
      <c r="I27" s="17">
        <v>0.245</v>
      </c>
      <c r="J27" s="17">
        <v>-0.013000000000000001</v>
      </c>
      <c r="K27" s="17">
        <v>-0.054000000000000006</v>
      </c>
      <c r="L27" s="46">
        <v>0.85</v>
      </c>
      <c r="M27" s="17" t="s">
        <v>1</v>
      </c>
      <c r="N27" s="17">
        <v>-0.008</v>
      </c>
      <c r="O27" s="15"/>
      <c r="P27" s="317">
        <v>25700</v>
      </c>
      <c r="Q27" s="322">
        <v>36900</v>
      </c>
      <c r="R27" s="326">
        <f t="shared" si="0"/>
        <v>1.4357976653696498</v>
      </c>
      <c r="S27" s="69">
        <f t="shared" si="4"/>
        <v>0.025506024096385537</v>
      </c>
      <c r="T27" s="232">
        <f t="shared" si="2"/>
        <v>0.05383142853076386</v>
      </c>
      <c r="U27" s="232">
        <f t="shared" si="3"/>
        <v>0.040999999999999995</v>
      </c>
      <c r="V27" s="605">
        <f t="shared" si="1"/>
        <v>0.8236368563685637</v>
      </c>
      <c r="W27" s="580"/>
    </row>
    <row r="28" spans="1:23" ht="13.5">
      <c r="A28" s="67">
        <v>2032</v>
      </c>
      <c r="B28" s="17">
        <v>0.192</v>
      </c>
      <c r="C28" s="17">
        <v>0.061</v>
      </c>
      <c r="D28" s="17">
        <v>0.043</v>
      </c>
      <c r="E28" s="17">
        <v>0.028999999999999998</v>
      </c>
      <c r="F28" s="17">
        <v>0.073</v>
      </c>
      <c r="G28" s="17">
        <v>0.20600000000000002</v>
      </c>
      <c r="H28" s="17">
        <v>0.042</v>
      </c>
      <c r="I28" s="17">
        <v>0.248</v>
      </c>
      <c r="J28" s="17">
        <v>-0.013999999999999999</v>
      </c>
      <c r="K28" s="17">
        <v>-0.055999999999999994</v>
      </c>
      <c r="L28" s="46">
        <v>0.87</v>
      </c>
      <c r="M28" s="17" t="s">
        <v>1</v>
      </c>
      <c r="N28" s="17">
        <v>-0.008</v>
      </c>
      <c r="O28" s="15"/>
      <c r="P28" s="317">
        <v>26200</v>
      </c>
      <c r="Q28" s="322">
        <v>38400</v>
      </c>
      <c r="R28" s="326">
        <f t="shared" si="0"/>
        <v>1.465648854961832</v>
      </c>
      <c r="S28" s="69">
        <f t="shared" si="4"/>
        <v>0.025506024096385537</v>
      </c>
      <c r="T28" s="232">
        <f t="shared" si="2"/>
        <v>0.0535397730667853</v>
      </c>
      <c r="U28" s="232">
        <f t="shared" si="3"/>
        <v>0.042</v>
      </c>
      <c r="V28" s="605">
        <f t="shared" si="1"/>
        <v>0.8474635416666666</v>
      </c>
      <c r="W28" s="580"/>
    </row>
    <row r="29" spans="1:23" ht="13.5">
      <c r="A29" s="67">
        <v>2033</v>
      </c>
      <c r="B29" s="17">
        <v>0.193</v>
      </c>
      <c r="C29" s="17">
        <v>0.062</v>
      </c>
      <c r="D29" s="17">
        <v>0.044000000000000004</v>
      </c>
      <c r="E29" s="17">
        <v>0.028999999999999998</v>
      </c>
      <c r="F29" s="17">
        <v>0.07200000000000001</v>
      </c>
      <c r="G29" s="17">
        <v>0.207</v>
      </c>
      <c r="H29" s="17">
        <v>0.043</v>
      </c>
      <c r="I29" s="17">
        <v>0.251</v>
      </c>
      <c r="J29" s="17">
        <v>-0.013999999999999999</v>
      </c>
      <c r="K29" s="17">
        <v>-0.057999999999999996</v>
      </c>
      <c r="L29" s="46">
        <v>0.89</v>
      </c>
      <c r="M29" s="17" t="s">
        <v>1</v>
      </c>
      <c r="N29" s="17">
        <v>-0.009000000000000001</v>
      </c>
      <c r="O29" s="15"/>
      <c r="P29" s="317">
        <v>26700</v>
      </c>
      <c r="Q29" s="322">
        <v>40100</v>
      </c>
      <c r="R29" s="326">
        <f t="shared" si="0"/>
        <v>1.5018726591760299</v>
      </c>
      <c r="S29" s="69">
        <f t="shared" si="4"/>
        <v>0.025506024096385537</v>
      </c>
      <c r="T29" s="232">
        <f t="shared" si="2"/>
        <v>0.05344694515822069</v>
      </c>
      <c r="U29" s="232">
        <f t="shared" si="3"/>
        <v>0.043</v>
      </c>
      <c r="V29" s="605">
        <f t="shared" si="1"/>
        <v>0.8685361596009974</v>
      </c>
      <c r="W29" s="580"/>
    </row>
    <row r="30" spans="1:23" ht="13.5">
      <c r="A30" s="67">
        <v>2034</v>
      </c>
      <c r="B30" s="17">
        <v>0.19399999999999998</v>
      </c>
      <c r="C30" s="17">
        <v>0.062</v>
      </c>
      <c r="D30" s="17">
        <v>0.045</v>
      </c>
      <c r="E30" s="17">
        <v>0.03</v>
      </c>
      <c r="F30" s="17">
        <v>0.07200000000000001</v>
      </c>
      <c r="G30" s="17">
        <v>0.209</v>
      </c>
      <c r="H30" s="17">
        <v>0.044000000000000004</v>
      </c>
      <c r="I30" s="17">
        <v>0.253</v>
      </c>
      <c r="J30" s="17">
        <v>-0.015</v>
      </c>
      <c r="K30" s="17">
        <v>-0.059000000000000004</v>
      </c>
      <c r="L30" s="46">
        <v>0.91</v>
      </c>
      <c r="M30" s="17" t="s">
        <v>1</v>
      </c>
      <c r="N30" s="17">
        <v>-0.009000000000000001</v>
      </c>
      <c r="O30" s="15"/>
      <c r="P30" s="317">
        <v>27300</v>
      </c>
      <c r="Q30" s="322">
        <v>41900</v>
      </c>
      <c r="R30" s="326">
        <f t="shared" si="0"/>
        <v>1.534798534798535</v>
      </c>
      <c r="S30" s="69">
        <f t="shared" si="4"/>
        <v>0.025156626506024096</v>
      </c>
      <c r="T30" s="232">
        <f t="shared" si="2"/>
        <v>0.05341592771639377</v>
      </c>
      <c r="U30" s="232">
        <f t="shared" si="3"/>
        <v>0.04400000000000001</v>
      </c>
      <c r="V30" s="605">
        <f t="shared" si="1"/>
        <v>0.8902243436754175</v>
      </c>
      <c r="W30" s="580"/>
    </row>
    <row r="31" spans="1:23" ht="13.5">
      <c r="A31" s="67">
        <v>2035</v>
      </c>
      <c r="B31" s="17">
        <v>0.195</v>
      </c>
      <c r="C31" s="17">
        <v>0.062</v>
      </c>
      <c r="D31" s="17">
        <v>0.046</v>
      </c>
      <c r="E31" s="17">
        <v>0.03</v>
      </c>
      <c r="F31" s="17">
        <v>0.07200000000000001</v>
      </c>
      <c r="G31" s="17">
        <v>0.21</v>
      </c>
      <c r="H31" s="17">
        <v>0.045</v>
      </c>
      <c r="I31" s="17">
        <v>0.255</v>
      </c>
      <c r="J31" s="17">
        <v>-0.015</v>
      </c>
      <c r="K31" s="17">
        <v>-0.061</v>
      </c>
      <c r="L31" s="46">
        <v>0.93</v>
      </c>
      <c r="M31" s="17" t="s">
        <v>1</v>
      </c>
      <c r="N31" s="17">
        <v>-0.009000000000000001</v>
      </c>
      <c r="O31" s="15"/>
      <c r="P31" s="317">
        <v>27900</v>
      </c>
      <c r="Q31" s="322">
        <v>43700</v>
      </c>
      <c r="R31" s="326">
        <f t="shared" si="0"/>
        <v>1.5663082437275986</v>
      </c>
      <c r="S31" s="69">
        <f t="shared" si="4"/>
        <v>0.025156626506024096</v>
      </c>
      <c r="T31" s="232">
        <f t="shared" si="2"/>
        <v>0.053187964617088586</v>
      </c>
      <c r="U31" s="232">
        <f t="shared" si="3"/>
        <v>0.045</v>
      </c>
      <c r="V31" s="605">
        <f t="shared" si="1"/>
        <v>0.9135560640732264</v>
      </c>
      <c r="W31" s="580"/>
    </row>
    <row r="32" spans="1:23" ht="13.5">
      <c r="A32" s="67">
        <v>2036</v>
      </c>
      <c r="B32" s="17">
        <v>0.196</v>
      </c>
      <c r="C32" s="17">
        <v>0.063</v>
      </c>
      <c r="D32" s="17">
        <v>0.047</v>
      </c>
      <c r="E32" s="17">
        <v>0.031</v>
      </c>
      <c r="F32" s="17">
        <v>0.071</v>
      </c>
      <c r="G32" s="17">
        <v>0.21100000000000002</v>
      </c>
      <c r="H32" s="17">
        <v>0.047</v>
      </c>
      <c r="I32" s="17">
        <v>0.258</v>
      </c>
      <c r="J32" s="17">
        <v>-0.016</v>
      </c>
      <c r="K32" s="17">
        <v>-0.062</v>
      </c>
      <c r="L32" s="46">
        <v>0.96</v>
      </c>
      <c r="M32" s="17" t="s">
        <v>1</v>
      </c>
      <c r="N32" s="17">
        <v>-0.009000000000000001</v>
      </c>
      <c r="O32" s="15"/>
      <c r="P32" s="317">
        <v>28500</v>
      </c>
      <c r="Q32" s="322">
        <v>45600</v>
      </c>
      <c r="R32" s="326">
        <f t="shared" si="0"/>
        <v>1.6</v>
      </c>
      <c r="S32" s="69">
        <f t="shared" si="4"/>
        <v>0.025156626506024096</v>
      </c>
      <c r="T32" s="232">
        <f t="shared" si="2"/>
        <v>0.05417922219750441</v>
      </c>
      <c r="U32" s="232">
        <f t="shared" si="3"/>
        <v>0.04699999999999999</v>
      </c>
      <c r="V32" s="605">
        <f t="shared" si="1"/>
        <v>0.9384912280701754</v>
      </c>
      <c r="W32" s="580"/>
    </row>
    <row r="33" spans="1:23" ht="14.25" thickBot="1">
      <c r="A33" s="67">
        <v>2037</v>
      </c>
      <c r="B33" s="17">
        <v>0.196</v>
      </c>
      <c r="C33" s="17">
        <v>0.062</v>
      </c>
      <c r="D33" s="17">
        <v>0.048</v>
      </c>
      <c r="E33" s="17">
        <v>0.031</v>
      </c>
      <c r="F33" s="17">
        <v>0.071</v>
      </c>
      <c r="G33" s="17">
        <v>0.212</v>
      </c>
      <c r="H33" s="17">
        <v>0.048</v>
      </c>
      <c r="I33" s="17">
        <v>0.26</v>
      </c>
      <c r="J33" s="17">
        <v>-0.016</v>
      </c>
      <c r="K33" s="17">
        <v>-0.064</v>
      </c>
      <c r="L33" s="46">
        <v>0.98</v>
      </c>
      <c r="M33" s="17" t="s">
        <v>1</v>
      </c>
      <c r="N33" s="17">
        <v>-0.01</v>
      </c>
      <c r="O33" s="15"/>
      <c r="P33" s="318">
        <v>29100</v>
      </c>
      <c r="Q33" s="323">
        <v>47600</v>
      </c>
      <c r="R33" s="327">
        <f t="shared" si="0"/>
        <v>1.6357388316151202</v>
      </c>
      <c r="S33" s="72">
        <f t="shared" si="4"/>
        <v>0.024807228915662647</v>
      </c>
      <c r="T33" s="233">
        <f t="shared" si="2"/>
        <v>0.05386849749141802</v>
      </c>
      <c r="U33" s="233">
        <f t="shared" si="3"/>
        <v>0.048</v>
      </c>
      <c r="V33" s="606">
        <f t="shared" si="1"/>
        <v>0.9630588235294117</v>
      </c>
      <c r="W33" s="580"/>
    </row>
    <row r="34" spans="1:23" ht="14.25" thickBot="1">
      <c r="A34" s="146">
        <v>2038</v>
      </c>
      <c r="B34" s="112">
        <v>0.19699999999999998</v>
      </c>
      <c r="C34" s="112">
        <v>0.062</v>
      </c>
      <c r="D34" s="112">
        <v>0.049</v>
      </c>
      <c r="E34" s="112">
        <v>0.032</v>
      </c>
      <c r="F34" s="112">
        <v>0.071</v>
      </c>
      <c r="G34" s="112">
        <v>0.213</v>
      </c>
      <c r="H34" s="112">
        <v>0.049</v>
      </c>
      <c r="I34" s="112">
        <v>0.262</v>
      </c>
      <c r="J34" s="112">
        <v>-0.016</v>
      </c>
      <c r="K34" s="112">
        <v>-0.064</v>
      </c>
      <c r="L34" s="147">
        <v>1</v>
      </c>
      <c r="M34" s="112" t="s">
        <v>1</v>
      </c>
      <c r="N34" s="112">
        <v>-0.01</v>
      </c>
      <c r="O34" s="148"/>
      <c r="P34" s="213">
        <v>29800</v>
      </c>
      <c r="Q34" s="324">
        <v>49900</v>
      </c>
      <c r="R34" s="328">
        <f t="shared" si="0"/>
        <v>1.674496644295302</v>
      </c>
      <c r="S34" s="301">
        <f t="shared" si="4"/>
        <v>0.024807228915662647</v>
      </c>
      <c r="T34" s="234">
        <f t="shared" si="2"/>
        <v>0.05383613567032055</v>
      </c>
      <c r="U34" s="234">
        <f t="shared" si="3"/>
        <v>0.048999999999999995</v>
      </c>
      <c r="V34" s="607">
        <f t="shared" si="1"/>
        <v>0.9846693386773547</v>
      </c>
      <c r="W34" s="580"/>
    </row>
    <row r="35" spans="1:23" ht="13.5">
      <c r="A35" s="67">
        <v>2039</v>
      </c>
      <c r="B35" s="17">
        <v>0.198</v>
      </c>
      <c r="C35" s="17">
        <v>0.062</v>
      </c>
      <c r="D35" s="17">
        <v>0.049</v>
      </c>
      <c r="E35" s="17">
        <v>0.032</v>
      </c>
      <c r="F35" s="17">
        <v>0.071</v>
      </c>
      <c r="G35" s="17">
        <v>0.214</v>
      </c>
      <c r="H35" s="17">
        <v>0.05</v>
      </c>
      <c r="I35" s="17">
        <v>0.264</v>
      </c>
      <c r="J35" s="17">
        <v>-0.016</v>
      </c>
      <c r="K35" s="17">
        <v>-0.066</v>
      </c>
      <c r="L35" s="46">
        <v>1.02</v>
      </c>
      <c r="M35" s="17" t="s">
        <v>1</v>
      </c>
      <c r="N35" s="17">
        <v>-0.01</v>
      </c>
      <c r="O35" s="15"/>
      <c r="P35" s="319">
        <v>30500</v>
      </c>
      <c r="Q35" s="325">
        <v>52100</v>
      </c>
      <c r="R35" s="329">
        <f t="shared" si="0"/>
        <v>1.7081967213114755</v>
      </c>
      <c r="S35" s="70">
        <f t="shared" si="4"/>
        <v>0.024807228915662647</v>
      </c>
      <c r="T35" s="231">
        <f t="shared" si="2"/>
        <v>0.05347077683494054</v>
      </c>
      <c r="U35" s="231">
        <f t="shared" si="3"/>
        <v>0.05</v>
      </c>
      <c r="V35" s="608">
        <f t="shared" si="1"/>
        <v>1.0090902111324376</v>
      </c>
      <c r="W35" s="580"/>
    </row>
    <row r="36" spans="1:23" ht="13.5">
      <c r="A36" s="67">
        <v>2040</v>
      </c>
      <c r="B36" s="17">
        <v>0.19899999999999998</v>
      </c>
      <c r="C36" s="17">
        <v>0.062</v>
      </c>
      <c r="D36" s="17">
        <v>0.05</v>
      </c>
      <c r="E36" s="17">
        <v>0.032</v>
      </c>
      <c r="F36" s="17">
        <v>0.07</v>
      </c>
      <c r="G36" s="17">
        <v>0.215</v>
      </c>
      <c r="H36" s="17">
        <v>0.051</v>
      </c>
      <c r="I36" s="17">
        <v>0.266</v>
      </c>
      <c r="J36" s="17">
        <v>-0.016</v>
      </c>
      <c r="K36" s="17">
        <v>-0.067</v>
      </c>
      <c r="L36" s="46">
        <v>1.05</v>
      </c>
      <c r="M36" s="17" t="s">
        <v>1</v>
      </c>
      <c r="N36" s="17">
        <v>-0.01</v>
      </c>
      <c r="O36" s="15"/>
      <c r="P36" s="317">
        <v>31200</v>
      </c>
      <c r="Q36" s="322">
        <v>54400</v>
      </c>
      <c r="R36" s="326">
        <f t="shared" si="0"/>
        <v>1.7435897435897436</v>
      </c>
      <c r="S36" s="69">
        <f t="shared" si="4"/>
        <v>0.024807228915662647</v>
      </c>
      <c r="T36" s="232">
        <f t="shared" si="2"/>
        <v>0.05318447405953348</v>
      </c>
      <c r="U36" s="232">
        <f t="shared" si="3"/>
        <v>0.051</v>
      </c>
      <c r="V36" s="605">
        <f t="shared" si="1"/>
        <v>1.0324264705882353</v>
      </c>
      <c r="W36" s="580"/>
    </row>
    <row r="37" spans="1:23" ht="13.5">
      <c r="A37" s="67">
        <v>2041</v>
      </c>
      <c r="B37" s="17">
        <v>0.2</v>
      </c>
      <c r="C37" s="17">
        <v>0.062</v>
      </c>
      <c r="D37" s="17">
        <v>0.051</v>
      </c>
      <c r="E37" s="17">
        <v>0.033</v>
      </c>
      <c r="F37" s="17">
        <v>0.07</v>
      </c>
      <c r="G37" s="17">
        <v>0.21600000000000003</v>
      </c>
      <c r="H37" s="17">
        <v>0.052000000000000005</v>
      </c>
      <c r="I37" s="17">
        <v>0.268</v>
      </c>
      <c r="J37" s="17">
        <v>-0.016</v>
      </c>
      <c r="K37" s="17">
        <v>-0.068</v>
      </c>
      <c r="L37" s="46">
        <v>1.07</v>
      </c>
      <c r="M37" s="17" t="s">
        <v>1</v>
      </c>
      <c r="N37" s="17">
        <v>-0.011000000000000001</v>
      </c>
      <c r="O37" s="15"/>
      <c r="P37" s="317">
        <v>31900</v>
      </c>
      <c r="Q37" s="322">
        <v>56800</v>
      </c>
      <c r="R37" s="326">
        <f t="shared" si="0"/>
        <v>1.780564263322884</v>
      </c>
      <c r="S37" s="69">
        <f t="shared" si="4"/>
        <v>0.024457831325301205</v>
      </c>
      <c r="T37" s="232">
        <f t="shared" si="2"/>
        <v>0.053017792265605934</v>
      </c>
      <c r="U37" s="232">
        <f t="shared" si="3"/>
        <v>0.052000000000000005</v>
      </c>
      <c r="V37" s="605">
        <f t="shared" si="1"/>
        <v>1.0568028169014085</v>
      </c>
      <c r="W37" s="580"/>
    </row>
    <row r="38" spans="1:23" ht="13.5">
      <c r="A38" s="67">
        <v>2042</v>
      </c>
      <c r="B38" s="17">
        <v>0.201</v>
      </c>
      <c r="C38" s="17">
        <v>0.062</v>
      </c>
      <c r="D38" s="17">
        <v>0.052000000000000005</v>
      </c>
      <c r="E38" s="17">
        <v>0.033</v>
      </c>
      <c r="F38" s="17">
        <v>0.07</v>
      </c>
      <c r="G38" s="17">
        <v>0.217</v>
      </c>
      <c r="H38" s="17">
        <v>0.053</v>
      </c>
      <c r="I38" s="17">
        <v>0.27</v>
      </c>
      <c r="J38" s="17">
        <v>-0.016</v>
      </c>
      <c r="K38" s="17">
        <v>-0.069</v>
      </c>
      <c r="L38" s="46">
        <v>1.09</v>
      </c>
      <c r="M38" s="17" t="s">
        <v>1</v>
      </c>
      <c r="N38" s="17">
        <v>-0.011000000000000001</v>
      </c>
      <c r="O38" s="15"/>
      <c r="P38" s="317">
        <v>32600</v>
      </c>
      <c r="Q38" s="322">
        <v>59400</v>
      </c>
      <c r="R38" s="326">
        <f t="shared" si="0"/>
        <v>1.822085889570552</v>
      </c>
      <c r="S38" s="69">
        <f t="shared" si="4"/>
        <v>0.024457831325301205</v>
      </c>
      <c r="T38" s="232">
        <f t="shared" si="2"/>
        <v>0.05286543344214725</v>
      </c>
      <c r="U38" s="232">
        <f t="shared" si="3"/>
        <v>0.053</v>
      </c>
      <c r="V38" s="605">
        <f t="shared" si="1"/>
        <v>1.0795454545454546</v>
      </c>
      <c r="W38" s="580"/>
    </row>
    <row r="39" spans="1:23" ht="13.5">
      <c r="A39" s="67">
        <v>2043</v>
      </c>
      <c r="B39" s="17">
        <v>0.20199999999999999</v>
      </c>
      <c r="C39" s="17">
        <v>0.062</v>
      </c>
      <c r="D39" s="17">
        <v>0.053</v>
      </c>
      <c r="E39" s="17">
        <v>0.034</v>
      </c>
      <c r="F39" s="17">
        <v>0.069</v>
      </c>
      <c r="G39" s="17">
        <v>0.217</v>
      </c>
      <c r="H39" s="17">
        <v>0.054000000000000006</v>
      </c>
      <c r="I39" s="17">
        <v>0.272</v>
      </c>
      <c r="J39" s="17">
        <v>-0.016</v>
      </c>
      <c r="K39" s="17">
        <v>-0.07</v>
      </c>
      <c r="L39" s="46">
        <v>1.12</v>
      </c>
      <c r="M39" s="17" t="s">
        <v>1</v>
      </c>
      <c r="N39" s="17">
        <v>-0.011000000000000001</v>
      </c>
      <c r="O39" s="15" t="s">
        <v>100</v>
      </c>
      <c r="P39" s="317">
        <v>33300</v>
      </c>
      <c r="Q39" s="322">
        <v>62000</v>
      </c>
      <c r="R39" s="326">
        <f t="shared" si="0"/>
        <v>1.8618618618618619</v>
      </c>
      <c r="S39" s="69">
        <f t="shared" si="4"/>
        <v>0.024457831325301205</v>
      </c>
      <c r="T39" s="232">
        <f t="shared" si="2"/>
        <v>0.05261751716984395</v>
      </c>
      <c r="U39" s="232">
        <f t="shared" si="3"/>
        <v>0.054000000000000006</v>
      </c>
      <c r="V39" s="605">
        <f t="shared" si="1"/>
        <v>1.104274193548387</v>
      </c>
      <c r="W39" s="580"/>
    </row>
    <row r="40" spans="1:23" ht="13.5">
      <c r="A40" s="67">
        <v>2044</v>
      </c>
      <c r="B40" s="17">
        <v>0.203</v>
      </c>
      <c r="C40" s="17">
        <v>0.061</v>
      </c>
      <c r="D40" s="17">
        <v>0.054000000000000006</v>
      </c>
      <c r="E40" s="17">
        <v>0.034</v>
      </c>
      <c r="F40" s="17">
        <v>0.069</v>
      </c>
      <c r="G40" s="17">
        <v>0.218</v>
      </c>
      <c r="H40" s="17">
        <v>0.055999999999999994</v>
      </c>
      <c r="I40" s="17">
        <v>0.27399999999999997</v>
      </c>
      <c r="J40" s="17">
        <v>-0.015</v>
      </c>
      <c r="K40" s="17">
        <v>-0.071</v>
      </c>
      <c r="L40" s="46">
        <v>1.14</v>
      </c>
      <c r="M40" s="17" t="s">
        <v>1</v>
      </c>
      <c r="N40" s="17">
        <v>-0.011000000000000001</v>
      </c>
      <c r="O40" s="15"/>
      <c r="P40" s="317">
        <v>34000</v>
      </c>
      <c r="Q40" s="322">
        <v>64800</v>
      </c>
      <c r="R40" s="326">
        <f t="shared" si="0"/>
        <v>1.9058823529411764</v>
      </c>
      <c r="S40" s="69">
        <f t="shared" si="4"/>
        <v>0.024108433734939757</v>
      </c>
      <c r="T40" s="232">
        <f t="shared" si="2"/>
        <v>0.05338119125023904</v>
      </c>
      <c r="U40" s="232">
        <f t="shared" si="3"/>
        <v>0.055999999999999994</v>
      </c>
      <c r="V40" s="605">
        <f t="shared" si="1"/>
        <v>1.1275586419753088</v>
      </c>
      <c r="W40" s="580"/>
    </row>
    <row r="41" spans="1:23" ht="13.5">
      <c r="A41" s="67">
        <v>2045</v>
      </c>
      <c r="B41" s="17">
        <v>0.204</v>
      </c>
      <c r="C41" s="17">
        <v>0.061</v>
      </c>
      <c r="D41" s="17">
        <v>0.054000000000000006</v>
      </c>
      <c r="E41" s="17">
        <v>0.034</v>
      </c>
      <c r="F41" s="17">
        <v>0.069</v>
      </c>
      <c r="G41" s="17">
        <v>0.21899999999999997</v>
      </c>
      <c r="H41" s="17">
        <v>0.057</v>
      </c>
      <c r="I41" s="17">
        <v>0.276</v>
      </c>
      <c r="J41" s="17">
        <v>-0.015</v>
      </c>
      <c r="K41" s="17">
        <v>-0.07200000000000001</v>
      </c>
      <c r="L41" s="46">
        <v>1.16</v>
      </c>
      <c r="M41" s="17" t="s">
        <v>1</v>
      </c>
      <c r="N41" s="17">
        <v>-0.011000000000000001</v>
      </c>
      <c r="O41" s="15"/>
      <c r="P41" s="317">
        <v>34800</v>
      </c>
      <c r="Q41" s="322">
        <v>67700</v>
      </c>
      <c r="R41" s="326">
        <f aca="true" t="shared" si="5" ref="R41:R72">Q41/P41</f>
        <v>1.9454022988505748</v>
      </c>
      <c r="S41" s="69">
        <f t="shared" si="4"/>
        <v>0.024108433734939757</v>
      </c>
      <c r="T41" s="232">
        <f t="shared" si="2"/>
        <v>0.0531588235051018</v>
      </c>
      <c r="U41" s="232">
        <f t="shared" si="3"/>
        <v>0.057</v>
      </c>
      <c r="V41" s="605">
        <f t="shared" si="1"/>
        <v>1.150258493353028</v>
      </c>
      <c r="W41" s="580"/>
    </row>
    <row r="42" spans="1:23" ht="13.5">
      <c r="A42" s="67">
        <v>2046</v>
      </c>
      <c r="B42" s="17">
        <v>0.205</v>
      </c>
      <c r="C42" s="17">
        <v>0.061</v>
      </c>
      <c r="D42" s="17">
        <v>0.055</v>
      </c>
      <c r="E42" s="17">
        <v>0.035</v>
      </c>
      <c r="F42" s="17">
        <v>0.069</v>
      </c>
      <c r="G42" s="17">
        <v>0.22</v>
      </c>
      <c r="H42" s="17">
        <v>0.057999999999999996</v>
      </c>
      <c r="I42" s="17">
        <v>0.278</v>
      </c>
      <c r="J42" s="17">
        <v>-0.015</v>
      </c>
      <c r="K42" s="17">
        <v>-0.073</v>
      </c>
      <c r="L42" s="46">
        <v>1.19</v>
      </c>
      <c r="M42" s="17" t="s">
        <v>1</v>
      </c>
      <c r="N42" s="17">
        <v>-0.012</v>
      </c>
      <c r="O42" s="15"/>
      <c r="P42" s="317">
        <v>35600</v>
      </c>
      <c r="Q42" s="322">
        <v>70800</v>
      </c>
      <c r="R42" s="326">
        <f t="shared" si="5"/>
        <v>1.9887640449438202</v>
      </c>
      <c r="S42" s="69">
        <f t="shared" si="4"/>
        <v>0.024108433734939757</v>
      </c>
      <c r="T42" s="232">
        <f t="shared" si="2"/>
        <v>0.053094393049009904</v>
      </c>
      <c r="U42" s="232">
        <f t="shared" si="3"/>
        <v>0.057999999999999996</v>
      </c>
      <c r="V42" s="605">
        <f aca="true" t="shared" si="6" ref="V42:V73">(V41*Q41+Q42*(U42+SUM(C42:F42)-B42))/Q42</f>
        <v>1.1728940677966102</v>
      </c>
      <c r="W42" s="580"/>
    </row>
    <row r="43" spans="1:23" ht="13.5">
      <c r="A43" s="67">
        <v>2047</v>
      </c>
      <c r="B43" s="17">
        <v>0.205</v>
      </c>
      <c r="C43" s="17">
        <v>0.061</v>
      </c>
      <c r="D43" s="17">
        <v>0.055999999999999994</v>
      </c>
      <c r="E43" s="17">
        <v>0.035</v>
      </c>
      <c r="F43" s="17">
        <v>0.068</v>
      </c>
      <c r="G43" s="17">
        <v>0.221</v>
      </c>
      <c r="H43" s="17">
        <v>0.059000000000000004</v>
      </c>
      <c r="I43" s="17">
        <v>0.28</v>
      </c>
      <c r="J43" s="17">
        <v>-0.015</v>
      </c>
      <c r="K43" s="17">
        <v>-0.07400000000000001</v>
      </c>
      <c r="L43" s="46">
        <v>1.21</v>
      </c>
      <c r="M43" s="17" t="s">
        <v>1</v>
      </c>
      <c r="N43" s="17">
        <v>-0.012</v>
      </c>
      <c r="O43" s="15"/>
      <c r="P43" s="317">
        <v>36300</v>
      </c>
      <c r="Q43" s="322">
        <v>73900</v>
      </c>
      <c r="R43" s="326">
        <f t="shared" si="5"/>
        <v>2.0358126721763083</v>
      </c>
      <c r="S43" s="69">
        <f t="shared" si="4"/>
        <v>0.024108433734939757</v>
      </c>
      <c r="T43" s="232">
        <f t="shared" si="2"/>
        <v>0.05285825039567009</v>
      </c>
      <c r="U43" s="232">
        <f t="shared" si="3"/>
        <v>0.059000000000000004</v>
      </c>
      <c r="V43" s="605">
        <f t="shared" si="6"/>
        <v>1.1976928281461436</v>
      </c>
      <c r="W43" s="580"/>
    </row>
    <row r="44" spans="1:23" ht="14.25" thickBot="1">
      <c r="A44" s="67">
        <v>2048</v>
      </c>
      <c r="B44" s="17">
        <v>0.207</v>
      </c>
      <c r="C44" s="17">
        <v>0.061</v>
      </c>
      <c r="D44" s="17">
        <v>0.057</v>
      </c>
      <c r="E44" s="17">
        <v>0.036000000000000004</v>
      </c>
      <c r="F44" s="17">
        <v>0.068</v>
      </c>
      <c r="G44" s="17">
        <v>0.222</v>
      </c>
      <c r="H44" s="17">
        <v>0.06</v>
      </c>
      <c r="I44" s="17">
        <v>0.282</v>
      </c>
      <c r="J44" s="17">
        <v>-0.015</v>
      </c>
      <c r="K44" s="17">
        <v>-0.076</v>
      </c>
      <c r="L44" s="46">
        <v>1.24</v>
      </c>
      <c r="M44" s="17" t="s">
        <v>1</v>
      </c>
      <c r="N44" s="17">
        <v>-0.012</v>
      </c>
      <c r="O44" s="15"/>
      <c r="P44" s="318">
        <v>37100</v>
      </c>
      <c r="Q44" s="323">
        <v>77100</v>
      </c>
      <c r="R44" s="327">
        <f t="shared" si="5"/>
        <v>2.078167115902965</v>
      </c>
      <c r="S44" s="72">
        <f t="shared" si="4"/>
        <v>0.023759036144578312</v>
      </c>
      <c r="T44" s="233">
        <f t="shared" si="2"/>
        <v>0.05260928282038523</v>
      </c>
      <c r="U44" s="233">
        <f t="shared" si="3"/>
        <v>0.06</v>
      </c>
      <c r="V44" s="606">
        <f t="shared" si="6"/>
        <v>1.2229831387808043</v>
      </c>
      <c r="W44" s="580"/>
    </row>
    <row r="45" spans="1:23" ht="14.25" thickBot="1">
      <c r="A45" s="146">
        <v>2049</v>
      </c>
      <c r="B45" s="112">
        <v>0.207</v>
      </c>
      <c r="C45" s="112">
        <v>0.062</v>
      </c>
      <c r="D45" s="112">
        <v>0.057999999999999996</v>
      </c>
      <c r="E45" s="112">
        <v>0.036000000000000004</v>
      </c>
      <c r="F45" s="112">
        <v>0.068</v>
      </c>
      <c r="G45" s="112">
        <v>0.223</v>
      </c>
      <c r="H45" s="112">
        <v>0.062</v>
      </c>
      <c r="I45" s="112">
        <v>0.285</v>
      </c>
      <c r="J45" s="112">
        <v>-0.016</v>
      </c>
      <c r="K45" s="112">
        <v>-0.077</v>
      </c>
      <c r="L45" s="147">
        <v>1.26</v>
      </c>
      <c r="M45" s="112" t="s">
        <v>1</v>
      </c>
      <c r="N45" s="112">
        <v>-0.012</v>
      </c>
      <c r="O45" s="148"/>
      <c r="P45" s="213">
        <v>37900</v>
      </c>
      <c r="Q45" s="324">
        <v>80400</v>
      </c>
      <c r="R45" s="330">
        <f t="shared" si="5"/>
        <v>2.1213720316622693</v>
      </c>
      <c r="S45" s="73">
        <f t="shared" si="4"/>
        <v>0.023759036144578312</v>
      </c>
      <c r="T45" s="234">
        <f t="shared" si="2"/>
        <v>0.05325151748877773</v>
      </c>
      <c r="U45" s="234">
        <f t="shared" si="3"/>
        <v>0.062</v>
      </c>
      <c r="V45" s="607">
        <f t="shared" si="6"/>
        <v>1.2517860696517416</v>
      </c>
      <c r="W45" s="580"/>
    </row>
    <row r="46" spans="1:23" ht="13.5">
      <c r="A46" s="67">
        <v>2050</v>
      </c>
      <c r="B46" s="17">
        <v>0.20800000000000002</v>
      </c>
      <c r="C46" s="17">
        <v>0.061</v>
      </c>
      <c r="D46" s="17">
        <v>0.057999999999999996</v>
      </c>
      <c r="E46" s="17">
        <v>0.036000000000000004</v>
      </c>
      <c r="F46" s="17">
        <v>0.068</v>
      </c>
      <c r="G46" s="17">
        <v>0.22399999999999998</v>
      </c>
      <c r="H46" s="17">
        <v>0.063</v>
      </c>
      <c r="I46" s="17">
        <v>0.28600000000000003</v>
      </c>
      <c r="J46" s="17">
        <v>-0.015</v>
      </c>
      <c r="K46" s="17">
        <v>-0.078</v>
      </c>
      <c r="L46" s="46">
        <v>1.29</v>
      </c>
      <c r="M46" s="17" t="s">
        <v>1</v>
      </c>
      <c r="N46" s="17">
        <v>-0.013000000000000001</v>
      </c>
      <c r="O46" s="15"/>
      <c r="P46" s="319">
        <v>38700</v>
      </c>
      <c r="Q46" s="325">
        <v>84000</v>
      </c>
      <c r="R46" s="329">
        <f t="shared" si="5"/>
        <v>2.1705426356589146</v>
      </c>
      <c r="S46" s="70">
        <f t="shared" si="4"/>
        <v>0.023759036144578312</v>
      </c>
      <c r="T46" s="231">
        <f t="shared" si="2"/>
        <v>0.05291280385867521</v>
      </c>
      <c r="U46" s="231">
        <f t="shared" si="3"/>
        <v>0.063</v>
      </c>
      <c r="V46" s="608">
        <f t="shared" si="6"/>
        <v>1.2761380952380954</v>
      </c>
      <c r="W46" s="580"/>
    </row>
    <row r="47" spans="1:23" ht="13.5">
      <c r="A47" s="67">
        <v>2051</v>
      </c>
      <c r="B47" s="17">
        <v>0.209</v>
      </c>
      <c r="C47" s="17">
        <v>0.061</v>
      </c>
      <c r="D47" s="17">
        <v>0.059000000000000004</v>
      </c>
      <c r="E47" s="17">
        <v>0.037000000000000005</v>
      </c>
      <c r="F47" s="17">
        <v>0.067</v>
      </c>
      <c r="G47" s="17">
        <v>0.22399999999999998</v>
      </c>
      <c r="H47" s="17">
        <v>0.064</v>
      </c>
      <c r="I47" s="17">
        <v>0.289</v>
      </c>
      <c r="J47" s="17">
        <v>-0.015</v>
      </c>
      <c r="K47" s="17">
        <v>-0.079</v>
      </c>
      <c r="L47" s="46">
        <v>1.31</v>
      </c>
      <c r="M47" s="17" t="s">
        <v>1</v>
      </c>
      <c r="N47" s="17">
        <v>-0.013000000000000001</v>
      </c>
      <c r="O47" s="15"/>
      <c r="P47" s="317">
        <v>39600</v>
      </c>
      <c r="Q47" s="322">
        <v>87800</v>
      </c>
      <c r="R47" s="326">
        <f t="shared" si="5"/>
        <v>2.217171717171717</v>
      </c>
      <c r="S47" s="69">
        <f aca="true" t="shared" si="7" ref="S47:S78">F46*($S$14/$F$14)</f>
        <v>0.023759036144578312</v>
      </c>
      <c r="T47" s="232">
        <f t="shared" si="2"/>
        <v>0.05274406755956375</v>
      </c>
      <c r="U47" s="232">
        <f t="shared" si="3"/>
        <v>0.064</v>
      </c>
      <c r="V47" s="605">
        <f t="shared" si="6"/>
        <v>1.2999066059225515</v>
      </c>
      <c r="W47" s="580"/>
    </row>
    <row r="48" spans="1:23" ht="13.5">
      <c r="A48" s="67">
        <v>2052</v>
      </c>
      <c r="B48" s="17">
        <v>0.21</v>
      </c>
      <c r="C48" s="17">
        <v>0.061</v>
      </c>
      <c r="D48" s="17">
        <v>0.06</v>
      </c>
      <c r="E48" s="17">
        <v>0.037000000000000005</v>
      </c>
      <c r="F48" s="17">
        <v>0.067</v>
      </c>
      <c r="G48" s="17">
        <v>0.226</v>
      </c>
      <c r="H48" s="17">
        <v>0.065</v>
      </c>
      <c r="I48" s="17">
        <v>0.29</v>
      </c>
      <c r="J48" s="17">
        <v>-0.015</v>
      </c>
      <c r="K48" s="17">
        <v>-0.08</v>
      </c>
      <c r="L48" s="46">
        <v>1.33</v>
      </c>
      <c r="M48" s="17" t="s">
        <v>1</v>
      </c>
      <c r="N48" s="17">
        <v>-0.013000000000000001</v>
      </c>
      <c r="O48" s="15"/>
      <c r="P48" s="317">
        <v>40400</v>
      </c>
      <c r="Q48" s="322">
        <v>91600</v>
      </c>
      <c r="R48" s="326">
        <f t="shared" si="5"/>
        <v>2.267326732673267</v>
      </c>
      <c r="S48" s="69">
        <f t="shared" si="7"/>
        <v>0.023409638554216867</v>
      </c>
      <c r="T48" s="232">
        <f t="shared" si="2"/>
        <v>0.0524836748797653</v>
      </c>
      <c r="U48" s="232">
        <f t="shared" si="3"/>
        <v>0.065</v>
      </c>
      <c r="V48" s="605">
        <f t="shared" si="6"/>
        <v>1.3259803493449784</v>
      </c>
      <c r="W48" s="580"/>
    </row>
    <row r="49" spans="1:23" ht="13.5">
      <c r="A49" s="67">
        <v>2053</v>
      </c>
      <c r="B49" s="17">
        <v>0.21100000000000002</v>
      </c>
      <c r="C49" s="17">
        <v>0.062</v>
      </c>
      <c r="D49" s="17">
        <v>0.061</v>
      </c>
      <c r="E49" s="17">
        <v>0.037000000000000005</v>
      </c>
      <c r="F49" s="17">
        <v>0.067</v>
      </c>
      <c r="G49" s="17">
        <v>0.22699999999999998</v>
      </c>
      <c r="H49" s="17">
        <v>0.067</v>
      </c>
      <c r="I49" s="17">
        <v>0.293</v>
      </c>
      <c r="J49" s="17">
        <v>-0.016</v>
      </c>
      <c r="K49" s="17">
        <v>-0.08199999999999999</v>
      </c>
      <c r="L49" s="46">
        <v>1.36</v>
      </c>
      <c r="M49" s="17" t="s">
        <v>1</v>
      </c>
      <c r="N49" s="17">
        <v>-0.013000000000000001</v>
      </c>
      <c r="O49" s="15"/>
      <c r="P49" s="317">
        <v>41200</v>
      </c>
      <c r="Q49" s="322">
        <v>95500</v>
      </c>
      <c r="R49" s="326">
        <f t="shared" si="5"/>
        <v>2.3179611650485437</v>
      </c>
      <c r="S49" s="69">
        <f t="shared" si="7"/>
        <v>0.023409638554216867</v>
      </c>
      <c r="T49" s="232">
        <f t="shared" si="2"/>
        <v>0.053013443715522815</v>
      </c>
      <c r="U49" s="232">
        <f t="shared" si="3"/>
        <v>0.067</v>
      </c>
      <c r="V49" s="605">
        <f t="shared" si="6"/>
        <v>1.3548303664921468</v>
      </c>
      <c r="W49" s="580"/>
    </row>
    <row r="50" spans="1:23" ht="13.5">
      <c r="A50" s="67">
        <v>2054</v>
      </c>
      <c r="B50" s="17">
        <v>0.212</v>
      </c>
      <c r="C50" s="17">
        <v>0.062</v>
      </c>
      <c r="D50" s="17">
        <v>0.062</v>
      </c>
      <c r="E50" s="17">
        <v>0.037000000000000005</v>
      </c>
      <c r="F50" s="17">
        <v>0.067</v>
      </c>
      <c r="G50" s="17">
        <v>0.228</v>
      </c>
      <c r="H50" s="17">
        <v>0.068</v>
      </c>
      <c r="I50" s="17">
        <v>0.29600000000000004</v>
      </c>
      <c r="J50" s="17">
        <v>-0.016</v>
      </c>
      <c r="K50" s="17">
        <v>-0.084</v>
      </c>
      <c r="L50" s="46">
        <v>1.39</v>
      </c>
      <c r="M50" s="17" t="s">
        <v>1</v>
      </c>
      <c r="N50" s="17">
        <v>-0.013999999999999999</v>
      </c>
      <c r="O50" s="15"/>
      <c r="P50" s="317">
        <v>42100</v>
      </c>
      <c r="Q50" s="322">
        <v>99800</v>
      </c>
      <c r="R50" s="326">
        <f t="shared" si="5"/>
        <v>2.370546318289786</v>
      </c>
      <c r="S50" s="69">
        <f t="shared" si="7"/>
        <v>0.023409638554216867</v>
      </c>
      <c r="T50" s="232">
        <f t="shared" si="2"/>
        <v>0.05277634987428832</v>
      </c>
      <c r="U50" s="232">
        <f t="shared" si="3"/>
        <v>0.068</v>
      </c>
      <c r="V50" s="605">
        <f t="shared" si="6"/>
        <v>1.3804559118236477</v>
      </c>
      <c r="W50" s="580"/>
    </row>
    <row r="51" spans="1:23" ht="13.5">
      <c r="A51" s="67">
        <v>2055</v>
      </c>
      <c r="B51" s="17">
        <v>0.213</v>
      </c>
      <c r="C51" s="17">
        <v>0.062</v>
      </c>
      <c r="D51" s="17">
        <v>0.062</v>
      </c>
      <c r="E51" s="17">
        <v>0.038</v>
      </c>
      <c r="F51" s="17">
        <v>0.067</v>
      </c>
      <c r="G51" s="17">
        <v>0.22899999999999998</v>
      </c>
      <c r="H51" s="17">
        <v>0.069</v>
      </c>
      <c r="I51" s="17">
        <v>0.297</v>
      </c>
      <c r="J51" s="17">
        <v>-0.015</v>
      </c>
      <c r="K51" s="17">
        <v>-0.084</v>
      </c>
      <c r="L51" s="46">
        <v>1.41</v>
      </c>
      <c r="M51" s="17" t="s">
        <v>1</v>
      </c>
      <c r="N51" s="17">
        <v>-0.013999999999999999</v>
      </c>
      <c r="O51" s="15"/>
      <c r="P51" s="317">
        <v>43200</v>
      </c>
      <c r="Q51" s="322">
        <v>104500</v>
      </c>
      <c r="R51" s="326">
        <f t="shared" si="5"/>
        <v>2.4189814814814814</v>
      </c>
      <c r="S51" s="69">
        <f t="shared" si="7"/>
        <v>0.023409638554216867</v>
      </c>
      <c r="T51" s="232">
        <f t="shared" si="2"/>
        <v>0.0526569466200747</v>
      </c>
      <c r="U51" s="232">
        <f t="shared" si="3"/>
        <v>0.069</v>
      </c>
      <c r="V51" s="605">
        <f t="shared" si="6"/>
        <v>1.4033684210526318</v>
      </c>
      <c r="W51" s="580"/>
    </row>
    <row r="52" spans="1:23" ht="13.5">
      <c r="A52" s="67">
        <v>2056</v>
      </c>
      <c r="B52" s="17">
        <v>0.214</v>
      </c>
      <c r="C52" s="17">
        <v>0.062</v>
      </c>
      <c r="D52" s="17">
        <v>0.063</v>
      </c>
      <c r="E52" s="17">
        <v>0.038</v>
      </c>
      <c r="F52" s="17">
        <v>0.066</v>
      </c>
      <c r="G52" s="17">
        <v>0.23</v>
      </c>
      <c r="H52" s="17">
        <v>0.07</v>
      </c>
      <c r="I52" s="17">
        <v>0.3</v>
      </c>
      <c r="J52" s="17">
        <v>-0.016</v>
      </c>
      <c r="K52" s="17">
        <v>-0.086</v>
      </c>
      <c r="L52" s="46">
        <v>1.44</v>
      </c>
      <c r="M52" s="17" t="s">
        <v>1</v>
      </c>
      <c r="N52" s="17">
        <v>-0.013999999999999999</v>
      </c>
      <c r="O52" s="15"/>
      <c r="P52" s="317">
        <v>44100</v>
      </c>
      <c r="Q52" s="322">
        <v>109100</v>
      </c>
      <c r="R52" s="326">
        <f t="shared" si="5"/>
        <v>2.473922902494331</v>
      </c>
      <c r="S52" s="69">
        <f t="shared" si="7"/>
        <v>0.023409638554216867</v>
      </c>
      <c r="T52" s="232">
        <f t="shared" si="2"/>
        <v>0.052367850377570344</v>
      </c>
      <c r="U52" s="232">
        <f t="shared" si="3"/>
        <v>0.07</v>
      </c>
      <c r="V52" s="605">
        <f t="shared" si="6"/>
        <v>1.429197983501375</v>
      </c>
      <c r="W52" s="580"/>
    </row>
    <row r="53" spans="1:23" ht="13.5">
      <c r="A53" s="67">
        <v>2057</v>
      </c>
      <c r="B53" s="17">
        <v>0.215</v>
      </c>
      <c r="C53" s="17">
        <v>0.063</v>
      </c>
      <c r="D53" s="17">
        <v>0.064</v>
      </c>
      <c r="E53" s="17">
        <v>0.038</v>
      </c>
      <c r="F53" s="17">
        <v>0.066</v>
      </c>
      <c r="G53" s="17">
        <v>0.231</v>
      </c>
      <c r="H53" s="17">
        <v>0.071</v>
      </c>
      <c r="I53" s="17">
        <v>0.302</v>
      </c>
      <c r="J53" s="17">
        <v>-0.016</v>
      </c>
      <c r="K53" s="17">
        <v>-0.087</v>
      </c>
      <c r="L53" s="46">
        <v>1.46</v>
      </c>
      <c r="M53" s="17" t="s">
        <v>1</v>
      </c>
      <c r="N53" s="17">
        <v>-0.015</v>
      </c>
      <c r="O53" s="15"/>
      <c r="P53" s="317">
        <v>45000</v>
      </c>
      <c r="Q53" s="322">
        <v>113900</v>
      </c>
      <c r="R53" s="326">
        <f t="shared" si="5"/>
        <v>2.531111111111111</v>
      </c>
      <c r="S53" s="69">
        <f t="shared" si="7"/>
        <v>0.023060240963855422</v>
      </c>
      <c r="T53" s="232">
        <f t="shared" si="2"/>
        <v>0.052168735400540456</v>
      </c>
      <c r="U53" s="232">
        <f t="shared" si="3"/>
        <v>0.071</v>
      </c>
      <c r="V53" s="605">
        <f t="shared" si="6"/>
        <v>1.4559683933274803</v>
      </c>
      <c r="W53" s="580"/>
    </row>
    <row r="54" spans="1:23" ht="13.5">
      <c r="A54" s="67">
        <v>2058</v>
      </c>
      <c r="B54" s="17">
        <v>0.21600000000000003</v>
      </c>
      <c r="C54" s="17">
        <v>0.063</v>
      </c>
      <c r="D54" s="17">
        <v>0.065</v>
      </c>
      <c r="E54" s="17">
        <v>0.038</v>
      </c>
      <c r="F54" s="17">
        <v>0.066</v>
      </c>
      <c r="G54" s="17">
        <v>0.23199999999999998</v>
      </c>
      <c r="H54" s="17">
        <v>0.073</v>
      </c>
      <c r="I54" s="17">
        <v>0.305</v>
      </c>
      <c r="J54" s="17">
        <v>-0.016</v>
      </c>
      <c r="K54" s="17">
        <v>-0.08900000000000001</v>
      </c>
      <c r="L54" s="46">
        <v>1.49</v>
      </c>
      <c r="M54" s="17" t="s">
        <v>1</v>
      </c>
      <c r="N54" s="17">
        <v>-0.015</v>
      </c>
      <c r="O54" s="15"/>
      <c r="P54" s="317">
        <v>46000</v>
      </c>
      <c r="Q54" s="322">
        <v>118900</v>
      </c>
      <c r="R54" s="326">
        <f t="shared" si="5"/>
        <v>2.5847826086956522</v>
      </c>
      <c r="S54" s="69">
        <f t="shared" si="7"/>
        <v>0.023060240963855422</v>
      </c>
      <c r="T54" s="232">
        <f t="shared" si="2"/>
        <v>0.052641378524001164</v>
      </c>
      <c r="U54" s="232">
        <f t="shared" si="3"/>
        <v>0.073</v>
      </c>
      <c r="V54" s="605">
        <f t="shared" si="6"/>
        <v>1.4837417998317917</v>
      </c>
      <c r="W54" s="580"/>
    </row>
    <row r="55" spans="1:23" ht="13.5">
      <c r="A55" s="67">
        <v>2059</v>
      </c>
      <c r="B55" s="17">
        <v>0.217</v>
      </c>
      <c r="C55" s="17">
        <v>0.063</v>
      </c>
      <c r="D55" s="17">
        <v>0.066</v>
      </c>
      <c r="E55" s="17">
        <v>0.039</v>
      </c>
      <c r="F55" s="17">
        <v>0.066</v>
      </c>
      <c r="G55" s="17">
        <v>0.233</v>
      </c>
      <c r="H55" s="17">
        <v>0.07400000000000001</v>
      </c>
      <c r="I55" s="17">
        <v>0.308</v>
      </c>
      <c r="J55" s="17">
        <v>-0.016</v>
      </c>
      <c r="K55" s="17">
        <v>-0.091</v>
      </c>
      <c r="L55" s="46">
        <v>1.52</v>
      </c>
      <c r="M55" s="17" t="s">
        <v>1</v>
      </c>
      <c r="N55" s="17">
        <v>-0.015</v>
      </c>
      <c r="O55" s="15"/>
      <c r="P55" s="317">
        <v>47000</v>
      </c>
      <c r="Q55" s="322">
        <v>124300</v>
      </c>
      <c r="R55" s="326">
        <f t="shared" si="5"/>
        <v>2.6446808510638298</v>
      </c>
      <c r="S55" s="69">
        <f t="shared" si="7"/>
        <v>0.023060240963855422</v>
      </c>
      <c r="T55" s="232">
        <f t="shared" si="2"/>
        <v>0.052453134360190314</v>
      </c>
      <c r="U55" s="232">
        <f t="shared" si="3"/>
        <v>0.07400000000000001</v>
      </c>
      <c r="V55" s="605">
        <f t="shared" si="6"/>
        <v>1.5102831858407082</v>
      </c>
      <c r="W55" s="580"/>
    </row>
    <row r="56" spans="1:23" ht="13.5">
      <c r="A56" s="67">
        <v>2060</v>
      </c>
      <c r="B56" s="17">
        <v>0.218</v>
      </c>
      <c r="C56" s="17">
        <v>0.063</v>
      </c>
      <c r="D56" s="17">
        <v>0.067</v>
      </c>
      <c r="E56" s="17">
        <v>0.039</v>
      </c>
      <c r="F56" s="17">
        <v>0.065</v>
      </c>
      <c r="G56" s="17">
        <v>0.235</v>
      </c>
      <c r="H56" s="17">
        <v>0.075</v>
      </c>
      <c r="I56" s="17">
        <v>0.31</v>
      </c>
      <c r="J56" s="17">
        <v>-0.017</v>
      </c>
      <c r="K56" s="17">
        <v>-0.092</v>
      </c>
      <c r="L56" s="46">
        <v>1.54</v>
      </c>
      <c r="M56" s="17" t="s">
        <v>1</v>
      </c>
      <c r="N56" s="17">
        <v>-0.016</v>
      </c>
      <c r="O56" s="15"/>
      <c r="P56" s="317">
        <v>48000</v>
      </c>
      <c r="Q56" s="322">
        <v>129800</v>
      </c>
      <c r="R56" s="326">
        <f t="shared" si="5"/>
        <v>2.7041666666666666</v>
      </c>
      <c r="S56" s="69">
        <f t="shared" si="7"/>
        <v>0.023060240963855422</v>
      </c>
      <c r="T56" s="232">
        <f t="shared" si="2"/>
        <v>0.05214532341884772</v>
      </c>
      <c r="U56" s="232">
        <f t="shared" si="3"/>
        <v>0.075</v>
      </c>
      <c r="V56" s="605">
        <f t="shared" si="6"/>
        <v>1.5372881355932206</v>
      </c>
      <c r="W56" s="580"/>
    </row>
    <row r="57" spans="1:23" ht="13.5">
      <c r="A57" s="67">
        <v>2061</v>
      </c>
      <c r="B57" s="17">
        <v>0.21899999999999997</v>
      </c>
      <c r="C57" s="17">
        <v>0.063</v>
      </c>
      <c r="D57" s="17">
        <v>0.068</v>
      </c>
      <c r="E57" s="17">
        <v>0.039</v>
      </c>
      <c r="F57" s="17">
        <v>0.065</v>
      </c>
      <c r="G57" s="17">
        <v>0.23600000000000002</v>
      </c>
      <c r="H57" s="17">
        <v>0.077</v>
      </c>
      <c r="I57" s="17">
        <v>0.313</v>
      </c>
      <c r="J57" s="17">
        <v>-0.017</v>
      </c>
      <c r="K57" s="17">
        <v>-0.094</v>
      </c>
      <c r="L57" s="46">
        <v>1.57</v>
      </c>
      <c r="M57" s="17" t="s">
        <v>1</v>
      </c>
      <c r="N57" s="17">
        <v>-0.016</v>
      </c>
      <c r="O57" s="15"/>
      <c r="P57" s="317">
        <v>49000</v>
      </c>
      <c r="Q57" s="322">
        <v>135500</v>
      </c>
      <c r="R57" s="326">
        <f t="shared" si="5"/>
        <v>2.7653061224489797</v>
      </c>
      <c r="S57" s="69">
        <f t="shared" si="7"/>
        <v>0.022710843373493973</v>
      </c>
      <c r="T57" s="232">
        <f t="shared" si="2"/>
        <v>0.05257336638851936</v>
      </c>
      <c r="U57" s="232">
        <f t="shared" si="3"/>
        <v>0.077</v>
      </c>
      <c r="V57" s="605">
        <f t="shared" si="6"/>
        <v>1.5656199261992623</v>
      </c>
      <c r="W57" s="580"/>
    </row>
    <row r="58" spans="1:23" ht="13.5">
      <c r="A58" s="67">
        <v>2062</v>
      </c>
      <c r="B58" s="17">
        <v>0.22</v>
      </c>
      <c r="C58" s="17">
        <v>0.064</v>
      </c>
      <c r="D58" s="17">
        <v>0.069</v>
      </c>
      <c r="E58" s="17">
        <v>0.039</v>
      </c>
      <c r="F58" s="17">
        <v>0.065</v>
      </c>
      <c r="G58" s="17">
        <v>0.237</v>
      </c>
      <c r="H58" s="17">
        <v>0.079</v>
      </c>
      <c r="I58" s="17">
        <v>0.315</v>
      </c>
      <c r="J58" s="17">
        <v>-0.017</v>
      </c>
      <c r="K58" s="17">
        <v>-0.096</v>
      </c>
      <c r="L58" s="46">
        <v>1.6</v>
      </c>
      <c r="M58" s="17" t="s">
        <v>1</v>
      </c>
      <c r="N58" s="17">
        <v>-0.016</v>
      </c>
      <c r="O58" s="15"/>
      <c r="P58" s="317">
        <v>50100</v>
      </c>
      <c r="Q58" s="322">
        <v>141500</v>
      </c>
      <c r="R58" s="326">
        <f t="shared" si="5"/>
        <v>2.8243512974051894</v>
      </c>
      <c r="S58" s="69">
        <f t="shared" si="7"/>
        <v>0.022710843373493973</v>
      </c>
      <c r="T58" s="232">
        <f t="shared" si="2"/>
        <v>0.052994056331518026</v>
      </c>
      <c r="U58" s="232">
        <f t="shared" si="3"/>
        <v>0.079</v>
      </c>
      <c r="V58" s="605">
        <f t="shared" si="6"/>
        <v>1.5952332155477034</v>
      </c>
      <c r="W58" s="580"/>
    </row>
    <row r="59" spans="1:23" ht="13.5">
      <c r="A59" s="67">
        <v>2063</v>
      </c>
      <c r="B59" s="17">
        <v>0.221</v>
      </c>
      <c r="C59" s="17">
        <v>0.064</v>
      </c>
      <c r="D59" s="17">
        <v>0.07</v>
      </c>
      <c r="E59" s="17">
        <v>0.039</v>
      </c>
      <c r="F59" s="17">
        <v>0.065</v>
      </c>
      <c r="G59" s="17">
        <v>0.23800000000000002</v>
      </c>
      <c r="H59" s="17">
        <v>0.08</v>
      </c>
      <c r="I59" s="17">
        <v>0.317</v>
      </c>
      <c r="J59" s="17">
        <v>-0.017</v>
      </c>
      <c r="K59" s="17">
        <v>-0.096</v>
      </c>
      <c r="L59" s="46">
        <v>1.63</v>
      </c>
      <c r="M59" s="17" t="s">
        <v>1</v>
      </c>
      <c r="N59" s="17">
        <v>-0.017</v>
      </c>
      <c r="O59" s="15"/>
      <c r="P59" s="317">
        <v>51300</v>
      </c>
      <c r="Q59" s="322">
        <v>148100</v>
      </c>
      <c r="R59" s="326">
        <f t="shared" si="5"/>
        <v>2.8869395711500974</v>
      </c>
      <c r="S59" s="69">
        <f t="shared" si="7"/>
        <v>0.022710843373493973</v>
      </c>
      <c r="T59" s="232">
        <f t="shared" si="2"/>
        <v>0.05278289670202678</v>
      </c>
      <c r="U59" s="232">
        <f t="shared" si="3"/>
        <v>0.08</v>
      </c>
      <c r="V59" s="605">
        <f t="shared" si="6"/>
        <v>1.621142471303174</v>
      </c>
      <c r="W59" s="580"/>
    </row>
    <row r="60" spans="1:23" ht="13.5">
      <c r="A60" s="67">
        <v>2064</v>
      </c>
      <c r="B60" s="17">
        <v>0.222</v>
      </c>
      <c r="C60" s="17">
        <v>0.064</v>
      </c>
      <c r="D60" s="17">
        <v>0.071</v>
      </c>
      <c r="E60" s="17">
        <v>0.04</v>
      </c>
      <c r="F60" s="17">
        <v>0.065</v>
      </c>
      <c r="G60" s="17">
        <v>0.239</v>
      </c>
      <c r="H60" s="17">
        <v>0.081</v>
      </c>
      <c r="I60" s="17">
        <v>0.32</v>
      </c>
      <c r="J60" s="17">
        <v>-0.017</v>
      </c>
      <c r="K60" s="17">
        <v>-0.098</v>
      </c>
      <c r="L60" s="46">
        <v>1.65</v>
      </c>
      <c r="M60" s="17" t="s">
        <v>1</v>
      </c>
      <c r="N60" s="17">
        <v>-0.017</v>
      </c>
      <c r="O60" s="15"/>
      <c r="P60" s="317">
        <v>52400</v>
      </c>
      <c r="Q60" s="322">
        <v>154800</v>
      </c>
      <c r="R60" s="326">
        <f t="shared" si="5"/>
        <v>2.954198473282443</v>
      </c>
      <c r="S60" s="69">
        <f t="shared" si="7"/>
        <v>0.022710843373493973</v>
      </c>
      <c r="T60" s="232">
        <f t="shared" si="2"/>
        <v>0.052529975114998864</v>
      </c>
      <c r="U60" s="232">
        <f t="shared" si="3"/>
        <v>0.081</v>
      </c>
      <c r="V60" s="605">
        <f t="shared" si="6"/>
        <v>1.649976744186047</v>
      </c>
      <c r="W60" s="580"/>
    </row>
    <row r="61" spans="1:23" ht="13.5">
      <c r="A61" s="67">
        <v>2065</v>
      </c>
      <c r="B61" s="17">
        <v>0.223</v>
      </c>
      <c r="C61" s="17">
        <v>0.064</v>
      </c>
      <c r="D61" s="17">
        <v>0.07200000000000001</v>
      </c>
      <c r="E61" s="17">
        <v>0.04</v>
      </c>
      <c r="F61" s="17">
        <v>0.065</v>
      </c>
      <c r="G61" s="17">
        <v>0.24</v>
      </c>
      <c r="H61" s="17">
        <v>0.08199999999999999</v>
      </c>
      <c r="I61" s="17">
        <v>0.322</v>
      </c>
      <c r="J61" s="17">
        <v>-0.017</v>
      </c>
      <c r="K61" s="17">
        <v>-0.1</v>
      </c>
      <c r="L61" s="46">
        <v>1.68</v>
      </c>
      <c r="M61" s="17" t="s">
        <v>1</v>
      </c>
      <c r="N61" s="17">
        <v>-0.017</v>
      </c>
      <c r="O61" s="15"/>
      <c r="P61" s="317">
        <v>53600</v>
      </c>
      <c r="Q61" s="322">
        <v>161700</v>
      </c>
      <c r="R61" s="326">
        <f t="shared" si="5"/>
        <v>3.0167910447761193</v>
      </c>
      <c r="S61" s="69">
        <f t="shared" si="7"/>
        <v>0.022710843373493973</v>
      </c>
      <c r="T61" s="232">
        <f t="shared" si="2"/>
        <v>0.05221035820052754</v>
      </c>
      <c r="U61" s="232">
        <f t="shared" si="3"/>
        <v>0.08199999999999999</v>
      </c>
      <c r="V61" s="605">
        <f t="shared" si="6"/>
        <v>1.6795695732838591</v>
      </c>
      <c r="W61" s="580"/>
    </row>
    <row r="62" spans="1:23" ht="13.5">
      <c r="A62" s="67">
        <v>2066</v>
      </c>
      <c r="B62" s="17">
        <v>0.22399999999999998</v>
      </c>
      <c r="C62" s="17">
        <v>0.064</v>
      </c>
      <c r="D62" s="17">
        <v>0.073</v>
      </c>
      <c r="E62" s="17">
        <v>0.04</v>
      </c>
      <c r="F62" s="17">
        <v>0.064</v>
      </c>
      <c r="G62" s="17">
        <v>0.24100000000000002</v>
      </c>
      <c r="H62" s="17">
        <v>0.084</v>
      </c>
      <c r="I62" s="17">
        <v>0.325</v>
      </c>
      <c r="J62" s="17">
        <v>-0.017</v>
      </c>
      <c r="K62" s="17">
        <v>-0.10099999999999999</v>
      </c>
      <c r="L62" s="46">
        <v>1.71</v>
      </c>
      <c r="M62" s="17" t="s">
        <v>1</v>
      </c>
      <c r="N62" s="17">
        <v>-0.018000000000000002</v>
      </c>
      <c r="O62" s="15"/>
      <c r="P62" s="317">
        <v>54800</v>
      </c>
      <c r="Q62" s="322">
        <v>169000</v>
      </c>
      <c r="R62" s="326">
        <f t="shared" si="5"/>
        <v>3.0839416058394162</v>
      </c>
      <c r="S62" s="69">
        <f t="shared" si="7"/>
        <v>0.022710843373493973</v>
      </c>
      <c r="T62" s="232">
        <f t="shared" si="2"/>
        <v>0.052548603571572663</v>
      </c>
      <c r="U62" s="232">
        <f t="shared" si="3"/>
        <v>0.084</v>
      </c>
      <c r="V62" s="605">
        <f t="shared" si="6"/>
        <v>1.7080201183431953</v>
      </c>
      <c r="W62" s="580"/>
    </row>
    <row r="63" spans="1:23" ht="13.5">
      <c r="A63" s="67">
        <v>2067</v>
      </c>
      <c r="B63" s="17">
        <v>0.225</v>
      </c>
      <c r="C63" s="17">
        <v>0.064</v>
      </c>
      <c r="D63" s="17">
        <v>0.07400000000000001</v>
      </c>
      <c r="E63" s="17">
        <v>0.04</v>
      </c>
      <c r="F63" s="17">
        <v>0.064</v>
      </c>
      <c r="G63" s="17">
        <v>0.243</v>
      </c>
      <c r="H63" s="17">
        <v>0.085</v>
      </c>
      <c r="I63" s="17">
        <v>0.32799999999999996</v>
      </c>
      <c r="J63" s="17">
        <v>-0.018000000000000002</v>
      </c>
      <c r="K63" s="17">
        <v>-0.10300000000000001</v>
      </c>
      <c r="L63" s="46">
        <v>1.74</v>
      </c>
      <c r="M63" s="17" t="s">
        <v>1</v>
      </c>
      <c r="N63" s="17">
        <v>-0.018000000000000002</v>
      </c>
      <c r="O63" s="15"/>
      <c r="P63" s="317">
        <v>56000</v>
      </c>
      <c r="Q63" s="322">
        <v>176500</v>
      </c>
      <c r="R63" s="326">
        <f t="shared" si="5"/>
        <v>3.1517857142857144</v>
      </c>
      <c r="S63" s="69">
        <f t="shared" si="7"/>
        <v>0.022361445783132528</v>
      </c>
      <c r="T63" s="232">
        <f t="shared" si="2"/>
        <v>0.05224527576816923</v>
      </c>
      <c r="U63" s="232">
        <f t="shared" si="3"/>
        <v>0.085</v>
      </c>
      <c r="V63" s="605">
        <f t="shared" si="6"/>
        <v>1.7374413597733713</v>
      </c>
      <c r="W63" s="580"/>
    </row>
    <row r="64" spans="1:23" ht="13.5">
      <c r="A64" s="67">
        <v>2068</v>
      </c>
      <c r="B64" s="17">
        <v>0.226</v>
      </c>
      <c r="C64" s="17">
        <v>0.065</v>
      </c>
      <c r="D64" s="17">
        <v>0.075</v>
      </c>
      <c r="E64" s="17">
        <v>0.040999999999999995</v>
      </c>
      <c r="F64" s="17">
        <v>0.064</v>
      </c>
      <c r="G64" s="17">
        <v>0.244</v>
      </c>
      <c r="H64" s="17">
        <v>0.087</v>
      </c>
      <c r="I64" s="17">
        <v>0.33</v>
      </c>
      <c r="J64" s="17">
        <v>-0.018000000000000002</v>
      </c>
      <c r="K64" s="17">
        <v>-0.105</v>
      </c>
      <c r="L64" s="46">
        <v>1.77</v>
      </c>
      <c r="M64" s="17" t="s">
        <v>1</v>
      </c>
      <c r="N64" s="17">
        <v>-0.019</v>
      </c>
      <c r="O64" s="15"/>
      <c r="P64" s="317">
        <v>57200</v>
      </c>
      <c r="Q64" s="322">
        <v>184400</v>
      </c>
      <c r="R64" s="326">
        <f t="shared" si="5"/>
        <v>3.2237762237762237</v>
      </c>
      <c r="S64" s="69">
        <f t="shared" si="7"/>
        <v>0.022361445783132528</v>
      </c>
      <c r="T64" s="232">
        <f t="shared" si="2"/>
        <v>0.05261545666771397</v>
      </c>
      <c r="U64" s="232">
        <f t="shared" si="3"/>
        <v>0.087</v>
      </c>
      <c r="V64" s="605">
        <f t="shared" si="6"/>
        <v>1.7690065075921908</v>
      </c>
      <c r="W64" s="580"/>
    </row>
    <row r="65" spans="1:23" ht="13.5">
      <c r="A65" s="67">
        <v>2069</v>
      </c>
      <c r="B65" s="17">
        <v>0.22699999999999998</v>
      </c>
      <c r="C65" s="17">
        <v>0.065</v>
      </c>
      <c r="D65" s="17">
        <v>0.076</v>
      </c>
      <c r="E65" s="17">
        <v>0.040999999999999995</v>
      </c>
      <c r="F65" s="17">
        <v>0.064</v>
      </c>
      <c r="G65" s="17">
        <v>0.245</v>
      </c>
      <c r="H65" s="17">
        <v>0.08800000000000001</v>
      </c>
      <c r="I65" s="17">
        <v>0.33299999999999996</v>
      </c>
      <c r="J65" s="17">
        <v>-0.018000000000000002</v>
      </c>
      <c r="K65" s="17">
        <v>-0.107</v>
      </c>
      <c r="L65" s="46">
        <v>1.8</v>
      </c>
      <c r="M65" s="17" t="s">
        <v>1</v>
      </c>
      <c r="N65" s="17">
        <v>-0.019</v>
      </c>
      <c r="O65" s="15"/>
      <c r="P65" s="317">
        <v>58500</v>
      </c>
      <c r="Q65" s="322">
        <v>192800</v>
      </c>
      <c r="R65" s="326">
        <f t="shared" si="5"/>
        <v>3.2957264957264956</v>
      </c>
      <c r="S65" s="69">
        <f t="shared" si="7"/>
        <v>0.022361445783132528</v>
      </c>
      <c r="T65" s="232">
        <f t="shared" si="2"/>
        <v>0.05230518427539637</v>
      </c>
      <c r="U65" s="232">
        <f t="shared" si="3"/>
        <v>0.08800000000000001</v>
      </c>
      <c r="V65" s="605">
        <f t="shared" si="6"/>
        <v>1.7989336099585063</v>
      </c>
      <c r="W65" s="580"/>
    </row>
    <row r="66" spans="1:23" ht="13.5">
      <c r="A66" s="67">
        <v>2070</v>
      </c>
      <c r="B66" s="17">
        <v>0.228</v>
      </c>
      <c r="C66" s="17">
        <v>0.065</v>
      </c>
      <c r="D66" s="17">
        <v>0.077</v>
      </c>
      <c r="E66" s="17">
        <v>0.040999999999999995</v>
      </c>
      <c r="F66" s="17">
        <v>0.064</v>
      </c>
      <c r="G66" s="17">
        <v>0.24600000000000002</v>
      </c>
      <c r="H66" s="17">
        <v>0.08900000000000001</v>
      </c>
      <c r="I66" s="17">
        <v>0.335</v>
      </c>
      <c r="J66" s="17">
        <v>-0.018000000000000002</v>
      </c>
      <c r="K66" s="17">
        <v>-0.10800000000000001</v>
      </c>
      <c r="L66" s="46">
        <v>1.83</v>
      </c>
      <c r="M66" s="17" t="s">
        <v>1</v>
      </c>
      <c r="N66" s="17">
        <v>-0.019</v>
      </c>
      <c r="O66" s="15"/>
      <c r="P66" s="317">
        <v>59800</v>
      </c>
      <c r="Q66" s="322">
        <v>201500</v>
      </c>
      <c r="R66" s="326">
        <f t="shared" si="5"/>
        <v>3.369565217391304</v>
      </c>
      <c r="S66" s="69">
        <f t="shared" si="7"/>
        <v>0.022361445783132528</v>
      </c>
      <c r="T66" s="232">
        <f t="shared" si="2"/>
        <v>0.05199319320718144</v>
      </c>
      <c r="U66" s="232">
        <f t="shared" si="3"/>
        <v>0.08900000000000002</v>
      </c>
      <c r="V66" s="605">
        <f t="shared" si="6"/>
        <v>1.8292625310173698</v>
      </c>
      <c r="W66" s="580"/>
    </row>
    <row r="67" spans="1:23" ht="13.5">
      <c r="A67" s="67">
        <v>2071</v>
      </c>
      <c r="B67" s="17">
        <v>0.22899999999999998</v>
      </c>
      <c r="C67" s="17">
        <v>0.065</v>
      </c>
      <c r="D67" s="17">
        <v>0.078</v>
      </c>
      <c r="E67" s="17">
        <v>0.040999999999999995</v>
      </c>
      <c r="F67" s="17">
        <v>0.063</v>
      </c>
      <c r="G67" s="17">
        <v>0.247</v>
      </c>
      <c r="H67" s="17">
        <v>0.091</v>
      </c>
      <c r="I67" s="17">
        <v>0.33799999999999997</v>
      </c>
      <c r="J67" s="17">
        <v>-0.018000000000000002</v>
      </c>
      <c r="K67" s="17">
        <v>-0.11</v>
      </c>
      <c r="L67" s="46">
        <v>1.86</v>
      </c>
      <c r="M67" s="17" t="s">
        <v>1</v>
      </c>
      <c r="N67" s="17">
        <v>-0.02</v>
      </c>
      <c r="O67" s="15"/>
      <c r="P67" s="317">
        <v>61200</v>
      </c>
      <c r="Q67" s="322">
        <v>210600</v>
      </c>
      <c r="R67" s="326">
        <f t="shared" si="5"/>
        <v>3.4411764705882355</v>
      </c>
      <c r="S67" s="69">
        <f t="shared" si="7"/>
        <v>0.022361445783132528</v>
      </c>
      <c r="T67" s="232">
        <f t="shared" si="2"/>
        <v>0.05226219726698318</v>
      </c>
      <c r="U67" s="232">
        <f t="shared" si="3"/>
        <v>0.091</v>
      </c>
      <c r="V67" s="605">
        <f t="shared" si="6"/>
        <v>1.8592203228869897</v>
      </c>
      <c r="W67" s="580"/>
    </row>
    <row r="68" spans="1:23" ht="13.5">
      <c r="A68" s="67">
        <v>2072</v>
      </c>
      <c r="B68" s="17">
        <v>0.23</v>
      </c>
      <c r="C68" s="17">
        <v>0.065</v>
      </c>
      <c r="D68" s="17">
        <v>0.079</v>
      </c>
      <c r="E68" s="17">
        <v>0.040999999999999995</v>
      </c>
      <c r="F68" s="17">
        <v>0.063</v>
      </c>
      <c r="G68" s="17">
        <v>0.248</v>
      </c>
      <c r="H68" s="17">
        <v>0.092</v>
      </c>
      <c r="I68" s="17">
        <v>0.34</v>
      </c>
      <c r="J68" s="17">
        <v>-0.019</v>
      </c>
      <c r="K68" s="17">
        <v>-0.111</v>
      </c>
      <c r="L68" s="46">
        <v>1.89</v>
      </c>
      <c r="M68" s="17" t="s">
        <v>1</v>
      </c>
      <c r="N68" s="17">
        <v>-0.02</v>
      </c>
      <c r="O68" s="15"/>
      <c r="P68" s="317">
        <v>62500</v>
      </c>
      <c r="Q68" s="322">
        <v>220200</v>
      </c>
      <c r="R68" s="326">
        <f t="shared" si="5"/>
        <v>3.5232</v>
      </c>
      <c r="S68" s="69">
        <f t="shared" si="7"/>
        <v>0.022012048192771083</v>
      </c>
      <c r="T68" s="232">
        <f t="shared" si="2"/>
        <v>0.052001950868906736</v>
      </c>
      <c r="U68" s="232">
        <f t="shared" si="3"/>
        <v>0.09200000000000001</v>
      </c>
      <c r="V68" s="605">
        <f t="shared" si="6"/>
        <v>1.8881643960036332</v>
      </c>
      <c r="W68" s="580"/>
    </row>
    <row r="69" spans="1:23" ht="13.5">
      <c r="A69" s="67">
        <v>2073</v>
      </c>
      <c r="B69" s="17">
        <v>0.23</v>
      </c>
      <c r="C69" s="17">
        <v>0.065</v>
      </c>
      <c r="D69" s="17">
        <v>0.08</v>
      </c>
      <c r="E69" s="17">
        <v>0.040999999999999995</v>
      </c>
      <c r="F69" s="17">
        <v>0.063</v>
      </c>
      <c r="G69" s="17">
        <v>0.249</v>
      </c>
      <c r="H69" s="17">
        <v>0.094</v>
      </c>
      <c r="I69" s="17">
        <v>0.34299999999999997</v>
      </c>
      <c r="J69" s="17">
        <v>-0.019</v>
      </c>
      <c r="K69" s="17">
        <v>-0.113</v>
      </c>
      <c r="L69" s="46">
        <v>1.92</v>
      </c>
      <c r="M69" s="17" t="s">
        <v>1</v>
      </c>
      <c r="N69" s="17">
        <v>-0.021</v>
      </c>
      <c r="O69" s="15"/>
      <c r="P69" s="317">
        <v>63900</v>
      </c>
      <c r="Q69" s="322">
        <v>229900</v>
      </c>
      <c r="R69" s="326">
        <f t="shared" si="5"/>
        <v>3.5978090766823163</v>
      </c>
      <c r="S69" s="69">
        <f t="shared" si="7"/>
        <v>0.022012048192771083</v>
      </c>
      <c r="T69" s="232">
        <f t="shared" si="2"/>
        <v>0.05225129491241017</v>
      </c>
      <c r="U69" s="232">
        <f t="shared" si="3"/>
        <v>0.094</v>
      </c>
      <c r="V69" s="605">
        <f t="shared" si="6"/>
        <v>1.9214984775989563</v>
      </c>
      <c r="W69" s="580"/>
    </row>
    <row r="70" spans="1:23" ht="13.5">
      <c r="A70" s="67">
        <v>2074</v>
      </c>
      <c r="B70" s="17">
        <v>0.231</v>
      </c>
      <c r="C70" s="17">
        <v>0.065</v>
      </c>
      <c r="D70" s="17">
        <v>0.081</v>
      </c>
      <c r="E70" s="17">
        <v>0.042</v>
      </c>
      <c r="F70" s="17">
        <v>0.063</v>
      </c>
      <c r="G70" s="17">
        <v>0.251</v>
      </c>
      <c r="H70" s="17">
        <v>0.096</v>
      </c>
      <c r="I70" s="17">
        <v>0.34700000000000003</v>
      </c>
      <c r="J70" s="17">
        <v>-0.019</v>
      </c>
      <c r="K70" s="17">
        <v>-0.115</v>
      </c>
      <c r="L70" s="46">
        <v>1.96</v>
      </c>
      <c r="M70" s="17" t="s">
        <v>1</v>
      </c>
      <c r="N70" s="17">
        <v>-0.021</v>
      </c>
      <c r="O70" s="15"/>
      <c r="P70" s="317">
        <v>65200</v>
      </c>
      <c r="Q70" s="322">
        <v>240000</v>
      </c>
      <c r="R70" s="326">
        <f t="shared" si="5"/>
        <v>3.6809815950920246</v>
      </c>
      <c r="S70" s="69">
        <f t="shared" si="7"/>
        <v>0.022012048192771083</v>
      </c>
      <c r="T70" s="232">
        <f t="shared" si="2"/>
        <v>0.05244080777963024</v>
      </c>
      <c r="U70" s="232">
        <f t="shared" si="3"/>
        <v>0.096</v>
      </c>
      <c r="V70" s="605">
        <f t="shared" si="6"/>
        <v>1.9566354166666668</v>
      </c>
      <c r="W70" s="580"/>
    </row>
    <row r="71" spans="1:23" ht="13.5">
      <c r="A71" s="67">
        <v>2075</v>
      </c>
      <c r="B71" s="17">
        <v>0.23199999999999998</v>
      </c>
      <c r="C71" s="17">
        <v>0.065</v>
      </c>
      <c r="D71" s="17">
        <v>0.08199999999999999</v>
      </c>
      <c r="E71" s="17">
        <v>0.042</v>
      </c>
      <c r="F71" s="17">
        <v>0.063</v>
      </c>
      <c r="G71" s="17">
        <v>0.252</v>
      </c>
      <c r="H71" s="17">
        <v>0.098</v>
      </c>
      <c r="I71" s="17">
        <v>0.349</v>
      </c>
      <c r="J71" s="17">
        <v>-0.019</v>
      </c>
      <c r="K71" s="17">
        <v>-0.11699999999999999</v>
      </c>
      <c r="L71" s="46">
        <v>1.99</v>
      </c>
      <c r="M71" s="17" t="s">
        <v>1</v>
      </c>
      <c r="N71" s="17">
        <v>-0.022000000000000002</v>
      </c>
      <c r="O71" s="15"/>
      <c r="P71" s="317">
        <v>66700</v>
      </c>
      <c r="Q71" s="322">
        <v>251000</v>
      </c>
      <c r="R71" s="326">
        <f t="shared" si="5"/>
        <v>3.76311844077961</v>
      </c>
      <c r="S71" s="69">
        <f t="shared" si="7"/>
        <v>0.022012048192771083</v>
      </c>
      <c r="T71" s="232">
        <f t="shared" si="2"/>
        <v>0.05266307343991693</v>
      </c>
      <c r="U71" s="232">
        <f t="shared" si="3"/>
        <v>0.098</v>
      </c>
      <c r="V71" s="605">
        <f t="shared" si="6"/>
        <v>1.9888864541832671</v>
      </c>
      <c r="W71" s="580"/>
    </row>
    <row r="72" spans="1:23" ht="13.5">
      <c r="A72" s="67">
        <v>2076</v>
      </c>
      <c r="B72" s="17">
        <v>0.233</v>
      </c>
      <c r="C72" s="17">
        <v>0.065</v>
      </c>
      <c r="D72" s="17">
        <v>0.083</v>
      </c>
      <c r="E72" s="17">
        <v>0.042</v>
      </c>
      <c r="F72" s="17">
        <v>0.063</v>
      </c>
      <c r="G72" s="17">
        <v>0.253</v>
      </c>
      <c r="H72" s="17">
        <v>0.099</v>
      </c>
      <c r="I72" s="17">
        <v>0.35200000000000004</v>
      </c>
      <c r="J72" s="17">
        <v>-0.019</v>
      </c>
      <c r="K72" s="17">
        <v>-0.11900000000000001</v>
      </c>
      <c r="L72" s="46">
        <v>2.02</v>
      </c>
      <c r="M72" s="17" t="s">
        <v>1</v>
      </c>
      <c r="N72" s="17">
        <v>-0.022000000000000002</v>
      </c>
      <c r="O72" s="15"/>
      <c r="P72" s="317">
        <v>68300</v>
      </c>
      <c r="Q72" s="322">
        <v>262800</v>
      </c>
      <c r="R72" s="326">
        <f t="shared" si="5"/>
        <v>3.847730600292826</v>
      </c>
      <c r="S72" s="69">
        <f t="shared" si="7"/>
        <v>0.022012048192771083</v>
      </c>
      <c r="T72" s="232">
        <f t="shared" si="2"/>
        <v>0.052392502756339575</v>
      </c>
      <c r="U72" s="232">
        <f t="shared" si="3"/>
        <v>0.099</v>
      </c>
      <c r="V72" s="605">
        <f t="shared" si="6"/>
        <v>2.0185833333333334</v>
      </c>
      <c r="W72" s="580"/>
    </row>
    <row r="73" spans="1:23" ht="13.5">
      <c r="A73" s="67">
        <v>2077</v>
      </c>
      <c r="B73" s="17">
        <v>0.23399999999999999</v>
      </c>
      <c r="C73" s="17">
        <v>0.065</v>
      </c>
      <c r="D73" s="17">
        <v>0.084</v>
      </c>
      <c r="E73" s="17">
        <v>0.042</v>
      </c>
      <c r="F73" s="17">
        <v>0.063</v>
      </c>
      <c r="G73" s="17">
        <v>0.254</v>
      </c>
      <c r="H73" s="17">
        <v>0.1</v>
      </c>
      <c r="I73" s="17">
        <v>0.354</v>
      </c>
      <c r="J73" s="17">
        <v>-0.019</v>
      </c>
      <c r="K73" s="17">
        <v>-0.11900000000000001</v>
      </c>
      <c r="L73" s="46">
        <v>2.05</v>
      </c>
      <c r="M73" s="17" t="s">
        <v>1</v>
      </c>
      <c r="N73" s="17">
        <v>-0.023</v>
      </c>
      <c r="O73" s="15"/>
      <c r="P73" s="317">
        <v>69900</v>
      </c>
      <c r="Q73" s="322">
        <v>275000</v>
      </c>
      <c r="R73" s="326">
        <f aca="true" t="shared" si="8" ref="R73:R84">Q73/P73</f>
        <v>3.9341917024320456</v>
      </c>
      <c r="S73" s="69">
        <f t="shared" si="7"/>
        <v>0.022012048192771083</v>
      </c>
      <c r="T73" s="232">
        <f t="shared" si="2"/>
        <v>0.05210961513354178</v>
      </c>
      <c r="U73" s="232">
        <f t="shared" si="3"/>
        <v>0.1</v>
      </c>
      <c r="V73" s="605">
        <f t="shared" si="6"/>
        <v>2.0490316363636367</v>
      </c>
      <c r="W73" s="580"/>
    </row>
    <row r="74" spans="1:23" ht="13.5">
      <c r="A74" s="67">
        <v>2078</v>
      </c>
      <c r="B74" s="17">
        <v>0.235</v>
      </c>
      <c r="C74" s="17">
        <v>0.066</v>
      </c>
      <c r="D74" s="17">
        <v>0.085</v>
      </c>
      <c r="E74" s="17">
        <v>0.042</v>
      </c>
      <c r="F74" s="17">
        <v>0.062</v>
      </c>
      <c r="G74" s="17">
        <v>0.256</v>
      </c>
      <c r="H74" s="17">
        <v>0.102</v>
      </c>
      <c r="I74" s="17">
        <v>0.35700000000000004</v>
      </c>
      <c r="J74" s="17">
        <v>-0.02</v>
      </c>
      <c r="K74" s="17">
        <v>-0.122</v>
      </c>
      <c r="L74" s="46">
        <v>2.08</v>
      </c>
      <c r="M74" s="17" t="s">
        <v>1</v>
      </c>
      <c r="N74" s="17">
        <v>-0.023</v>
      </c>
      <c r="O74" s="15"/>
      <c r="P74" s="317">
        <v>71400</v>
      </c>
      <c r="Q74" s="322">
        <v>287000</v>
      </c>
      <c r="R74" s="326">
        <f t="shared" si="8"/>
        <v>4.019607843137255</v>
      </c>
      <c r="S74" s="69">
        <f t="shared" si="7"/>
        <v>0.022012048192771083</v>
      </c>
      <c r="T74" s="232">
        <f t="shared" si="2"/>
        <v>0.05221777491345644</v>
      </c>
      <c r="U74" s="232">
        <f t="shared" si="3"/>
        <v>0.102</v>
      </c>
      <c r="V74" s="605">
        <f aca="true" t="shared" si="9" ref="V74:V84">(V73*Q73+Q74*(U74+SUM(C74:F74)-B74))/Q74</f>
        <v>2.0853578397212544</v>
      </c>
      <c r="W74" s="580"/>
    </row>
    <row r="75" spans="1:23" ht="13.5">
      <c r="A75" s="67">
        <v>2079</v>
      </c>
      <c r="B75" s="17">
        <v>0.23600000000000002</v>
      </c>
      <c r="C75" s="17">
        <v>0.066</v>
      </c>
      <c r="D75" s="17">
        <v>0.086</v>
      </c>
      <c r="E75" s="17">
        <v>0.043</v>
      </c>
      <c r="F75" s="17">
        <v>0.062</v>
      </c>
      <c r="G75" s="17">
        <v>0.257</v>
      </c>
      <c r="H75" s="17">
        <v>0.10400000000000001</v>
      </c>
      <c r="I75" s="17">
        <v>0.36</v>
      </c>
      <c r="J75" s="17">
        <v>-0.02</v>
      </c>
      <c r="K75" s="17">
        <v>-0.124</v>
      </c>
      <c r="L75" s="46">
        <v>2.12</v>
      </c>
      <c r="M75" s="17" t="s">
        <v>1</v>
      </c>
      <c r="N75" s="17">
        <v>-0.024</v>
      </c>
      <c r="O75" s="15"/>
      <c r="P75" s="317">
        <v>72800</v>
      </c>
      <c r="Q75" s="322">
        <v>299200</v>
      </c>
      <c r="R75" s="326">
        <f t="shared" si="8"/>
        <v>4.1098901098901095</v>
      </c>
      <c r="S75" s="69">
        <f t="shared" si="7"/>
        <v>0.021662650602409635</v>
      </c>
      <c r="T75" s="232">
        <f aca="true" t="shared" si="10" ref="T75:T84">H75*Q75/(V74*Q74+Q75*(B75-SUM(C75:F75))/2)</f>
        <v>0.05226586239731146</v>
      </c>
      <c r="U75" s="232">
        <f aca="true" t="shared" si="11" ref="U75:U84">T75*(V74*Q74+Q75*(B75-SUM(C75:F75))/2)/Q75</f>
        <v>0.10400000000000002</v>
      </c>
      <c r="V75" s="605">
        <f t="shared" si="9"/>
        <v>2.125326537433155</v>
      </c>
      <c r="W75" s="580"/>
    </row>
    <row r="76" spans="1:23" ht="13.5">
      <c r="A76" s="67">
        <v>2080</v>
      </c>
      <c r="B76" s="17">
        <v>0.237</v>
      </c>
      <c r="C76" s="17">
        <v>0.066</v>
      </c>
      <c r="D76" s="17">
        <v>0.087</v>
      </c>
      <c r="E76" s="17">
        <v>0.043</v>
      </c>
      <c r="F76" s="17">
        <v>0.062</v>
      </c>
      <c r="G76" s="17">
        <v>0.258</v>
      </c>
      <c r="H76" s="17">
        <v>0.107</v>
      </c>
      <c r="I76" s="17">
        <v>0.364</v>
      </c>
      <c r="J76" s="17">
        <v>-0.02</v>
      </c>
      <c r="K76" s="17">
        <v>-0.127</v>
      </c>
      <c r="L76" s="46">
        <v>2.16</v>
      </c>
      <c r="M76" s="17" t="s">
        <v>1</v>
      </c>
      <c r="N76" s="17">
        <v>-0.024</v>
      </c>
      <c r="O76" s="15"/>
      <c r="P76" s="317">
        <v>74400</v>
      </c>
      <c r="Q76" s="322">
        <v>312800</v>
      </c>
      <c r="R76" s="326">
        <f t="shared" si="8"/>
        <v>4.204301075268817</v>
      </c>
      <c r="S76" s="69">
        <f t="shared" si="7"/>
        <v>0.021662650602409635</v>
      </c>
      <c r="T76" s="232">
        <f t="shared" si="10"/>
        <v>0.0529068864027993</v>
      </c>
      <c r="U76" s="232">
        <f t="shared" si="11"/>
        <v>0.107</v>
      </c>
      <c r="V76" s="605">
        <f t="shared" si="9"/>
        <v>2.160921035805627</v>
      </c>
      <c r="W76" s="580"/>
    </row>
    <row r="77" spans="1:23" ht="13.5">
      <c r="A77" s="67">
        <v>2081</v>
      </c>
      <c r="B77" s="17">
        <v>0.23800000000000002</v>
      </c>
      <c r="C77" s="17">
        <v>0.066</v>
      </c>
      <c r="D77" s="17">
        <v>0.08800000000000001</v>
      </c>
      <c r="E77" s="17">
        <v>0.043</v>
      </c>
      <c r="F77" s="17">
        <v>0.062</v>
      </c>
      <c r="G77" s="17">
        <v>0.259</v>
      </c>
      <c r="H77" s="17">
        <v>0.107</v>
      </c>
      <c r="I77" s="17">
        <v>0.365</v>
      </c>
      <c r="J77" s="17">
        <v>-0.02</v>
      </c>
      <c r="K77" s="17">
        <v>-0.127</v>
      </c>
      <c r="L77" s="46">
        <v>2.19</v>
      </c>
      <c r="M77" s="17" t="s">
        <v>1</v>
      </c>
      <c r="N77" s="17">
        <v>-0.025</v>
      </c>
      <c r="O77" s="15"/>
      <c r="P77" s="317">
        <v>76100</v>
      </c>
      <c r="Q77" s="322">
        <v>327400</v>
      </c>
      <c r="R77" s="326">
        <f t="shared" si="8"/>
        <v>4.302233902759527</v>
      </c>
      <c r="S77" s="69">
        <f t="shared" si="7"/>
        <v>0.021662650602409635</v>
      </c>
      <c r="T77" s="232">
        <f t="shared" si="10"/>
        <v>0.05209201984718476</v>
      </c>
      <c r="U77" s="232">
        <f t="shared" si="11"/>
        <v>0.10700000000000001</v>
      </c>
      <c r="V77" s="605">
        <f t="shared" si="9"/>
        <v>2.1925574221136226</v>
      </c>
      <c r="W77" s="580"/>
    </row>
    <row r="78" spans="1:23" ht="13.5">
      <c r="A78" s="67">
        <v>2082</v>
      </c>
      <c r="B78" s="17">
        <v>0.239</v>
      </c>
      <c r="C78" s="17">
        <v>0.066</v>
      </c>
      <c r="D78" s="17">
        <v>0.08900000000000001</v>
      </c>
      <c r="E78" s="17">
        <v>0.043</v>
      </c>
      <c r="F78" s="17">
        <v>0.062</v>
      </c>
      <c r="G78" s="17">
        <v>0.26</v>
      </c>
      <c r="H78" s="17">
        <v>0.109</v>
      </c>
      <c r="I78" s="17">
        <v>0.369</v>
      </c>
      <c r="J78" s="17">
        <v>-0.02</v>
      </c>
      <c r="K78" s="17">
        <v>-0.129</v>
      </c>
      <c r="L78" s="46">
        <v>2.23</v>
      </c>
      <c r="M78" s="17" t="s">
        <v>1</v>
      </c>
      <c r="N78" s="17">
        <v>-0.026000000000000002</v>
      </c>
      <c r="O78" s="15"/>
      <c r="P78" s="317">
        <v>77700</v>
      </c>
      <c r="Q78" s="322">
        <v>341600</v>
      </c>
      <c r="R78" s="326">
        <f t="shared" si="8"/>
        <v>4.396396396396397</v>
      </c>
      <c r="S78" s="69">
        <f t="shared" si="7"/>
        <v>0.021662650602409635</v>
      </c>
      <c r="T78" s="232">
        <f t="shared" si="10"/>
        <v>0.052130292128948076</v>
      </c>
      <c r="U78" s="232">
        <f t="shared" si="11"/>
        <v>0.109</v>
      </c>
      <c r="V78" s="605">
        <f t="shared" si="9"/>
        <v>2.23141481264637</v>
      </c>
      <c r="W78" s="580"/>
    </row>
    <row r="79" spans="1:23" ht="13.5">
      <c r="A79" s="67">
        <v>2083</v>
      </c>
      <c r="B79" s="17">
        <v>0.24</v>
      </c>
      <c r="C79" s="17">
        <v>0.066</v>
      </c>
      <c r="D79" s="17">
        <v>0.09</v>
      </c>
      <c r="E79" s="17">
        <v>0.043</v>
      </c>
      <c r="F79" s="17">
        <v>0.062</v>
      </c>
      <c r="G79" s="17">
        <v>0.261</v>
      </c>
      <c r="H79" s="17">
        <v>0.111</v>
      </c>
      <c r="I79" s="17">
        <v>0.37200000000000005</v>
      </c>
      <c r="J79" s="17">
        <v>-0.021</v>
      </c>
      <c r="K79" s="17">
        <v>-0.132</v>
      </c>
      <c r="L79" s="46">
        <v>2.26</v>
      </c>
      <c r="M79" s="17" t="s">
        <v>1</v>
      </c>
      <c r="N79" s="17">
        <v>-0.026000000000000002</v>
      </c>
      <c r="O79" s="15"/>
      <c r="P79" s="317">
        <v>79400</v>
      </c>
      <c r="Q79" s="322">
        <v>356800</v>
      </c>
      <c r="R79" s="326">
        <f t="shared" si="8"/>
        <v>4.493702770780857</v>
      </c>
      <c r="S79" s="69">
        <f aca="true" t="shared" si="12" ref="S79:S84">F78*($S$14/$F$14)</f>
        <v>0.021662650602409635</v>
      </c>
      <c r="T79" s="232">
        <f t="shared" si="10"/>
        <v>0.052214296835788404</v>
      </c>
      <c r="U79" s="232">
        <f t="shared" si="11"/>
        <v>0.111</v>
      </c>
      <c r="V79" s="605">
        <f t="shared" si="9"/>
        <v>2.2683545403587444</v>
      </c>
      <c r="W79" s="580"/>
    </row>
    <row r="80" spans="1:23" ht="13.5">
      <c r="A80" s="67">
        <v>2084</v>
      </c>
      <c r="B80" s="17">
        <v>0.24100000000000002</v>
      </c>
      <c r="C80" s="17">
        <v>0.067</v>
      </c>
      <c r="D80" s="17">
        <v>0.09</v>
      </c>
      <c r="E80" s="17">
        <v>0.044000000000000004</v>
      </c>
      <c r="F80" s="17">
        <v>0.062</v>
      </c>
      <c r="G80" s="17">
        <v>0.262</v>
      </c>
      <c r="H80" s="17">
        <v>0.113</v>
      </c>
      <c r="I80" s="17">
        <v>0.375</v>
      </c>
      <c r="J80" s="17">
        <v>-0.021</v>
      </c>
      <c r="K80" s="17">
        <v>-0.134</v>
      </c>
      <c r="L80" s="46">
        <v>2.3</v>
      </c>
      <c r="M80" s="17" t="s">
        <v>1</v>
      </c>
      <c r="N80" s="17">
        <v>-0.027000000000000003</v>
      </c>
      <c r="O80" s="15"/>
      <c r="P80" s="317">
        <v>81200</v>
      </c>
      <c r="Q80" s="322">
        <v>373300</v>
      </c>
      <c r="R80" s="326">
        <f t="shared" si="8"/>
        <v>4.597290640394089</v>
      </c>
      <c r="S80" s="69">
        <f t="shared" si="12"/>
        <v>0.021662650602409635</v>
      </c>
      <c r="T80" s="232">
        <f t="shared" si="10"/>
        <v>0.0523853308307335</v>
      </c>
      <c r="U80" s="232">
        <f t="shared" si="11"/>
        <v>0.113</v>
      </c>
      <c r="V80" s="605">
        <f t="shared" si="9"/>
        <v>2.303092418965979</v>
      </c>
      <c r="W80" s="580"/>
    </row>
    <row r="81" spans="1:23" ht="13.5">
      <c r="A81" s="67">
        <v>2085</v>
      </c>
      <c r="B81" s="17">
        <v>0.242</v>
      </c>
      <c r="C81" s="17">
        <v>0.067</v>
      </c>
      <c r="D81" s="17">
        <v>0.091</v>
      </c>
      <c r="E81" s="17">
        <v>0.044000000000000004</v>
      </c>
      <c r="F81" s="17">
        <v>0.061</v>
      </c>
      <c r="G81" s="17">
        <v>0.263</v>
      </c>
      <c r="H81" s="17">
        <v>0.114</v>
      </c>
      <c r="I81" s="17">
        <v>0.377</v>
      </c>
      <c r="J81" s="17">
        <v>-0.021</v>
      </c>
      <c r="K81" s="17">
        <v>-0.135</v>
      </c>
      <c r="L81" s="46">
        <v>2.33</v>
      </c>
      <c r="M81" s="17" t="s">
        <v>1</v>
      </c>
      <c r="N81" s="17">
        <v>-0.027999999999999997</v>
      </c>
      <c r="O81" s="15"/>
      <c r="P81" s="317">
        <v>83000</v>
      </c>
      <c r="Q81" s="322">
        <v>390200</v>
      </c>
      <c r="R81" s="326">
        <f t="shared" si="8"/>
        <v>4.701204819277108</v>
      </c>
      <c r="S81" s="69">
        <f t="shared" si="12"/>
        <v>0.021662650602409635</v>
      </c>
      <c r="T81" s="232">
        <f t="shared" si="10"/>
        <v>0.05198730832201539</v>
      </c>
      <c r="U81" s="232">
        <f t="shared" si="11"/>
        <v>0.114</v>
      </c>
      <c r="V81" s="605">
        <f t="shared" si="9"/>
        <v>2.338342901076371</v>
      </c>
      <c r="W81" s="580"/>
    </row>
    <row r="82" spans="1:23" ht="13.5">
      <c r="A82" s="67">
        <v>2086</v>
      </c>
      <c r="B82" s="17">
        <v>0.243</v>
      </c>
      <c r="C82" s="17">
        <v>0.067</v>
      </c>
      <c r="D82" s="17">
        <v>0.092</v>
      </c>
      <c r="E82" s="17">
        <v>0.044000000000000004</v>
      </c>
      <c r="F82" s="17">
        <v>0.061</v>
      </c>
      <c r="G82" s="17">
        <v>0.264</v>
      </c>
      <c r="H82" s="17">
        <v>0.11599999999999999</v>
      </c>
      <c r="I82" s="17">
        <v>0.38</v>
      </c>
      <c r="J82" s="17">
        <v>-0.021</v>
      </c>
      <c r="K82" s="17">
        <v>-0.13699999999999998</v>
      </c>
      <c r="L82" s="46">
        <v>2.37</v>
      </c>
      <c r="M82" s="17" t="s">
        <v>1</v>
      </c>
      <c r="N82" s="17">
        <v>-0.027999999999999997</v>
      </c>
      <c r="O82" s="15"/>
      <c r="P82" s="317">
        <v>84800</v>
      </c>
      <c r="Q82" s="322">
        <v>407900</v>
      </c>
      <c r="R82" s="326">
        <f t="shared" si="8"/>
        <v>4.810141509433962</v>
      </c>
      <c r="S82" s="69">
        <f t="shared" si="12"/>
        <v>0.02131325301204819</v>
      </c>
      <c r="T82" s="232">
        <f t="shared" si="10"/>
        <v>0.05210262818406157</v>
      </c>
      <c r="U82" s="232">
        <f t="shared" si="11"/>
        <v>0.11599999999999999</v>
      </c>
      <c r="V82" s="605">
        <f t="shared" si="9"/>
        <v>2.3738752145133613</v>
      </c>
      <c r="W82" s="580"/>
    </row>
    <row r="83" spans="1:23" ht="14.25" thickBot="1">
      <c r="A83" s="67">
        <v>2087</v>
      </c>
      <c r="B83" s="17">
        <v>0.244</v>
      </c>
      <c r="C83" s="17">
        <v>0.067</v>
      </c>
      <c r="D83" s="17">
        <v>0.09300000000000001</v>
      </c>
      <c r="E83" s="17">
        <v>0.044000000000000004</v>
      </c>
      <c r="F83" s="17">
        <v>0.061</v>
      </c>
      <c r="G83" s="17">
        <v>0.265</v>
      </c>
      <c r="H83" s="17">
        <v>0.11699999999999999</v>
      </c>
      <c r="I83" s="17">
        <v>0.38299999999999995</v>
      </c>
      <c r="J83" s="17">
        <v>-0.021</v>
      </c>
      <c r="K83" s="17">
        <v>-0.139</v>
      </c>
      <c r="L83" s="46">
        <v>2.41</v>
      </c>
      <c r="M83" s="17" t="s">
        <v>1</v>
      </c>
      <c r="N83" s="17">
        <v>-0.028999999999999998</v>
      </c>
      <c r="O83" s="15"/>
      <c r="P83" s="318">
        <v>86700</v>
      </c>
      <c r="Q83" s="323">
        <v>426200</v>
      </c>
      <c r="R83" s="327">
        <f t="shared" si="8"/>
        <v>4.915801614763552</v>
      </c>
      <c r="S83" s="72">
        <f t="shared" si="12"/>
        <v>0.02131325301204819</v>
      </c>
      <c r="T83" s="233">
        <f t="shared" si="10"/>
        <v>0.05173679220558509</v>
      </c>
      <c r="U83" s="233">
        <f t="shared" si="11"/>
        <v>0.11699999999999999</v>
      </c>
      <c r="V83" s="606">
        <f t="shared" si="9"/>
        <v>2.4099467386203663</v>
      </c>
      <c r="W83" s="580"/>
    </row>
    <row r="84" spans="1:23" ht="14.25" thickBot="1">
      <c r="A84" s="146">
        <v>2088</v>
      </c>
      <c r="B84" s="112">
        <v>0.245</v>
      </c>
      <c r="C84" s="112">
        <v>0.067</v>
      </c>
      <c r="D84" s="112">
        <v>0.094</v>
      </c>
      <c r="E84" s="112">
        <v>0.044000000000000004</v>
      </c>
      <c r="F84" s="112">
        <v>0.061</v>
      </c>
      <c r="G84" s="112">
        <v>0.267</v>
      </c>
      <c r="H84" s="112">
        <v>0.12</v>
      </c>
      <c r="I84" s="112">
        <v>0.387</v>
      </c>
      <c r="J84" s="112">
        <v>-0.022000000000000002</v>
      </c>
      <c r="K84" s="112">
        <v>-0.142</v>
      </c>
      <c r="L84" s="147">
        <v>2.45</v>
      </c>
      <c r="M84" s="112" t="s">
        <v>1</v>
      </c>
      <c r="N84" s="112">
        <v>-0.03</v>
      </c>
      <c r="O84" s="148"/>
      <c r="P84" s="213">
        <v>88500</v>
      </c>
      <c r="Q84" s="324">
        <v>445000</v>
      </c>
      <c r="R84" s="330">
        <f t="shared" si="8"/>
        <v>5.028248587570621</v>
      </c>
      <c r="S84" s="73">
        <f t="shared" si="12"/>
        <v>0.02131325301204819</v>
      </c>
      <c r="T84" s="234">
        <f t="shared" si="10"/>
        <v>0.05222765624578217</v>
      </c>
      <c r="U84" s="234">
        <f t="shared" si="11"/>
        <v>0.12</v>
      </c>
      <c r="V84" s="607">
        <f t="shared" si="9"/>
        <v>2.4491332584269667</v>
      </c>
      <c r="W84" s="580"/>
    </row>
    <row r="85" spans="1:23" ht="13.5">
      <c r="A85" s="11"/>
      <c r="B85" s="10"/>
      <c r="C85" s="10"/>
      <c r="D85" s="10"/>
      <c r="E85" s="10"/>
      <c r="F85" s="10"/>
      <c r="G85" s="10"/>
      <c r="H85" s="10"/>
      <c r="I85" s="10"/>
      <c r="J85" s="10"/>
      <c r="K85" s="10"/>
      <c r="L85" s="11"/>
      <c r="M85" s="10"/>
      <c r="N85" s="10"/>
      <c r="O85" s="9"/>
      <c r="P85" s="320"/>
      <c r="Q85" s="320"/>
      <c r="R85" s="111"/>
      <c r="S85" s="111"/>
      <c r="T85" s="111"/>
      <c r="U85" s="280"/>
      <c r="W85" s="695" t="s">
        <v>125</v>
      </c>
    </row>
    <row r="86" spans="1:23" ht="14.25" thickBot="1">
      <c r="A86" s="49" t="s">
        <v>17</v>
      </c>
      <c r="B86" s="83"/>
      <c r="C86" s="83"/>
      <c r="D86" s="577" t="s">
        <v>64</v>
      </c>
      <c r="E86" s="83"/>
      <c r="F86" s="83"/>
      <c r="G86" s="83"/>
      <c r="H86" s="83"/>
      <c r="I86" s="83"/>
      <c r="J86" s="49"/>
      <c r="K86" s="83"/>
      <c r="L86" s="83"/>
      <c r="M86" s="6"/>
      <c r="N86" s="111"/>
      <c r="O86" s="111"/>
      <c r="P86" s="320"/>
      <c r="R86" s="111"/>
      <c r="S86" s="111"/>
      <c r="U86" s="111"/>
      <c r="W86" s="680" t="s">
        <v>101</v>
      </c>
    </row>
    <row r="87" spans="1:23" ht="14.25" thickBot="1">
      <c r="A87" s="49"/>
      <c r="B87" s="83"/>
      <c r="C87" s="83"/>
      <c r="D87" s="83"/>
      <c r="E87" s="83"/>
      <c r="F87" s="83"/>
      <c r="G87" s="83"/>
      <c r="H87" s="83"/>
      <c r="I87" s="83"/>
      <c r="J87" s="83"/>
      <c r="K87" s="83"/>
      <c r="L87" s="49"/>
      <c r="M87" s="83"/>
      <c r="N87" s="83"/>
      <c r="O87" s="9"/>
      <c r="P87" s="320"/>
      <c r="Q87" s="320"/>
      <c r="R87" s="111"/>
      <c r="S87" s="111"/>
      <c r="T87" s="111"/>
      <c r="U87" s="111"/>
      <c r="W87" s="680" t="s">
        <v>126</v>
      </c>
    </row>
    <row r="88" spans="1:23" ht="13.5" customHeight="1">
      <c r="A88" s="821" t="s">
        <v>18</v>
      </c>
      <c r="B88" s="821"/>
      <c r="C88" s="821"/>
      <c r="D88" s="821"/>
      <c r="E88" s="821"/>
      <c r="F88" s="821"/>
      <c r="G88" s="821"/>
      <c r="H88" s="821"/>
      <c r="I88" s="821"/>
      <c r="J88" s="821"/>
      <c r="K88" s="578"/>
      <c r="L88" s="578"/>
      <c r="M88" s="578"/>
      <c r="N88" s="578"/>
      <c r="P88" s="2"/>
      <c r="Q88" s="2"/>
      <c r="V88" s="676"/>
      <c r="W88" s="579" t="s">
        <v>101</v>
      </c>
    </row>
    <row r="89" spans="1:17" ht="13.5">
      <c r="A89" s="821"/>
      <c r="B89" s="821"/>
      <c r="C89" s="821"/>
      <c r="D89" s="821"/>
      <c r="E89" s="821"/>
      <c r="F89" s="821"/>
      <c r="G89" s="821"/>
      <c r="H89" s="821"/>
      <c r="I89" s="821"/>
      <c r="J89" s="821"/>
      <c r="K89" s="578"/>
      <c r="L89" s="578"/>
      <c r="M89" s="578"/>
      <c r="N89" s="578"/>
      <c r="P89" s="2"/>
      <c r="Q89" s="2"/>
    </row>
    <row r="90" spans="1:17" ht="13.5">
      <c r="A90" s="14"/>
      <c r="B90" s="14"/>
      <c r="C90" s="14"/>
      <c r="D90" s="14"/>
      <c r="E90" s="14"/>
      <c r="F90" s="14"/>
      <c r="G90" s="14"/>
      <c r="H90" s="14"/>
      <c r="I90" s="14"/>
      <c r="J90" s="14"/>
      <c r="K90" s="14"/>
      <c r="L90" s="14"/>
      <c r="M90" s="14"/>
      <c r="N90" s="14"/>
      <c r="P90" s="2"/>
      <c r="Q90" s="2"/>
    </row>
    <row r="91" spans="1:17" ht="13.5" customHeight="1">
      <c r="A91" s="820" t="s">
        <v>19</v>
      </c>
      <c r="B91" s="820"/>
      <c r="C91" s="820"/>
      <c r="D91" s="820"/>
      <c r="E91" s="820"/>
      <c r="F91" s="820"/>
      <c r="G91" s="820"/>
      <c r="H91" s="820"/>
      <c r="I91" s="820"/>
      <c r="J91" s="820"/>
      <c r="K91" s="1"/>
      <c r="L91" s="1"/>
      <c r="M91" s="1"/>
      <c r="N91" s="1"/>
      <c r="P91" s="2"/>
      <c r="Q91" s="2"/>
    </row>
    <row r="92" spans="1:17" ht="13.5">
      <c r="A92" s="820"/>
      <c r="B92" s="820"/>
      <c r="C92" s="820"/>
      <c r="D92" s="820"/>
      <c r="E92" s="820"/>
      <c r="F92" s="820"/>
      <c r="G92" s="820"/>
      <c r="H92" s="820"/>
      <c r="I92" s="820"/>
      <c r="J92" s="820"/>
      <c r="K92" s="1"/>
      <c r="L92" s="1"/>
      <c r="M92" s="1"/>
      <c r="N92" s="1"/>
      <c r="P92" s="2"/>
      <c r="Q92" s="2"/>
    </row>
    <row r="93" spans="1:17" ht="13.5">
      <c r="A93" s="291" t="s">
        <v>1</v>
      </c>
      <c r="B93" s="291"/>
      <c r="C93" s="291"/>
      <c r="D93" s="291"/>
      <c r="E93" s="291"/>
      <c r="F93" s="291"/>
      <c r="G93" s="291"/>
      <c r="H93" s="291"/>
      <c r="I93" s="291"/>
      <c r="J93" s="291"/>
      <c r="K93" s="291"/>
      <c r="L93" s="291"/>
      <c r="M93" s="291"/>
      <c r="N93" s="291"/>
      <c r="P93" s="2"/>
      <c r="Q93" s="2"/>
    </row>
    <row r="94" spans="1:17" ht="13.5" customHeight="1">
      <c r="A94" s="820" t="s">
        <v>20</v>
      </c>
      <c r="B94" s="820"/>
      <c r="C94" s="820"/>
      <c r="D94" s="820"/>
      <c r="E94" s="820"/>
      <c r="F94" s="820"/>
      <c r="G94" s="820"/>
      <c r="H94" s="820"/>
      <c r="I94" s="820"/>
      <c r="J94" s="820"/>
      <c r="K94" s="1"/>
      <c r="L94" s="1"/>
      <c r="M94" s="1"/>
      <c r="N94" s="1"/>
      <c r="P94" s="2"/>
      <c r="Q94" s="2"/>
    </row>
    <row r="95" spans="1:17" ht="13.5">
      <c r="A95" s="820"/>
      <c r="B95" s="820"/>
      <c r="C95" s="820"/>
      <c r="D95" s="820"/>
      <c r="E95" s="820"/>
      <c r="F95" s="820"/>
      <c r="G95" s="820"/>
      <c r="H95" s="820"/>
      <c r="I95" s="820"/>
      <c r="J95" s="820"/>
      <c r="K95" s="1"/>
      <c r="L95" s="1"/>
      <c r="M95" s="1"/>
      <c r="N95" s="1"/>
      <c r="P95" s="2"/>
      <c r="Q95" s="2"/>
    </row>
    <row r="96" spans="1:17" ht="13.5">
      <c r="A96" s="291"/>
      <c r="B96" s="291"/>
      <c r="C96" s="291"/>
      <c r="D96" s="291"/>
      <c r="E96" s="291"/>
      <c r="F96" s="291"/>
      <c r="G96" s="291"/>
      <c r="H96" s="291"/>
      <c r="I96" s="291"/>
      <c r="J96" s="291"/>
      <c r="K96" s="291"/>
      <c r="L96" s="291"/>
      <c r="M96" s="291"/>
      <c r="N96" s="291"/>
      <c r="P96" s="2"/>
      <c r="Q96" s="2"/>
    </row>
    <row r="97" spans="1:17" ht="13.5" customHeight="1">
      <c r="A97" s="820" t="s">
        <v>21</v>
      </c>
      <c r="B97" s="820"/>
      <c r="C97" s="820"/>
      <c r="D97" s="820"/>
      <c r="E97" s="820"/>
      <c r="F97" s="820"/>
      <c r="G97" s="820"/>
      <c r="H97" s="820"/>
      <c r="I97" s="820"/>
      <c r="J97" s="820"/>
      <c r="K97" s="1"/>
      <c r="L97" s="1"/>
      <c r="M97" s="1"/>
      <c r="N97" s="1"/>
      <c r="P97" s="2"/>
      <c r="Q97" s="2"/>
    </row>
    <row r="98" spans="1:17" ht="13.5">
      <c r="A98" s="820"/>
      <c r="B98" s="820"/>
      <c r="C98" s="820"/>
      <c r="D98" s="820"/>
      <c r="E98" s="820"/>
      <c r="F98" s="820"/>
      <c r="G98" s="820"/>
      <c r="H98" s="820"/>
      <c r="I98" s="820"/>
      <c r="J98" s="820"/>
      <c r="K98" s="12"/>
      <c r="L98" s="12"/>
      <c r="M98" s="12"/>
      <c r="N98" s="12"/>
      <c r="P98" s="2"/>
      <c r="Q98" s="2"/>
    </row>
    <row r="99" spans="1:14" s="9" customFormat="1" ht="13.5">
      <c r="A99" s="673"/>
      <c r="B99" s="673"/>
      <c r="C99" s="673"/>
      <c r="D99" s="673"/>
      <c r="E99" s="673"/>
      <c r="F99" s="673"/>
      <c r="G99" s="673"/>
      <c r="H99" s="673"/>
      <c r="I99" s="673"/>
      <c r="J99" s="673"/>
      <c r="K99" s="674"/>
      <c r="L99" s="674"/>
      <c r="M99" s="674"/>
      <c r="N99" s="674"/>
    </row>
    <row r="100" spans="1:14" s="9" customFormat="1" ht="13.5" customHeight="1">
      <c r="A100" s="819" t="s">
        <v>22</v>
      </c>
      <c r="B100" s="819"/>
      <c r="C100" s="819"/>
      <c r="D100" s="819"/>
      <c r="E100" s="819"/>
      <c r="F100" s="819"/>
      <c r="G100" s="819"/>
      <c r="H100" s="819"/>
      <c r="I100" s="819"/>
      <c r="J100" s="819"/>
      <c r="K100" s="674"/>
      <c r="L100" s="674"/>
      <c r="M100" s="674"/>
      <c r="N100" s="674"/>
    </row>
    <row r="101" spans="1:23" s="9" customFormat="1" ht="13.5">
      <c r="A101" s="819"/>
      <c r="B101" s="819"/>
      <c r="C101" s="819"/>
      <c r="D101" s="819"/>
      <c r="E101" s="819"/>
      <c r="F101" s="819"/>
      <c r="G101" s="819"/>
      <c r="H101" s="819"/>
      <c r="I101" s="819"/>
      <c r="J101" s="819"/>
      <c r="K101" s="675"/>
      <c r="L101" s="675" t="s">
        <v>1</v>
      </c>
      <c r="M101" s="675" t="s">
        <v>1</v>
      </c>
      <c r="N101" s="675" t="s">
        <v>1</v>
      </c>
      <c r="O101" s="2"/>
      <c r="P101" s="2"/>
      <c r="Q101" s="2"/>
      <c r="R101" s="2"/>
      <c r="S101" s="2"/>
      <c r="T101" s="2"/>
      <c r="U101" s="2"/>
      <c r="V101" s="2"/>
      <c r="W101" s="2"/>
    </row>
    <row r="102" spans="1:23" s="9" customFormat="1" ht="13.5">
      <c r="A102" s="5" t="s">
        <v>1</v>
      </c>
      <c r="B102" s="9" t="s">
        <v>1</v>
      </c>
      <c r="C102" s="9" t="s">
        <v>1</v>
      </c>
      <c r="D102" s="9" t="s">
        <v>1</v>
      </c>
      <c r="E102" s="9" t="s">
        <v>1</v>
      </c>
      <c r="F102" s="9" t="s">
        <v>1</v>
      </c>
      <c r="G102" s="9" t="s">
        <v>1</v>
      </c>
      <c r="H102" s="9" t="s">
        <v>1</v>
      </c>
      <c r="I102" s="9" t="s">
        <v>1</v>
      </c>
      <c r="L102" s="9" t="s">
        <v>1</v>
      </c>
      <c r="M102" s="9" t="s">
        <v>1</v>
      </c>
      <c r="N102" s="9" t="s">
        <v>1</v>
      </c>
      <c r="O102" s="2"/>
      <c r="P102" s="2"/>
      <c r="Q102" s="2"/>
      <c r="R102" s="2"/>
      <c r="S102" s="2"/>
      <c r="T102" s="2"/>
      <c r="U102" s="2"/>
      <c r="V102" s="2"/>
      <c r="W102" s="2"/>
    </row>
    <row r="103" spans="1:23" s="9" customFormat="1" ht="13.5">
      <c r="A103" s="5" t="s">
        <v>1</v>
      </c>
      <c r="B103" s="9" t="s">
        <v>1</v>
      </c>
      <c r="C103" s="9" t="s">
        <v>1</v>
      </c>
      <c r="D103" s="9" t="s">
        <v>1</v>
      </c>
      <c r="E103" s="9" t="s">
        <v>1</v>
      </c>
      <c r="F103" s="9" t="s">
        <v>1</v>
      </c>
      <c r="G103" s="9" t="s">
        <v>1</v>
      </c>
      <c r="H103" s="9" t="s">
        <v>1</v>
      </c>
      <c r="I103" s="9" t="s">
        <v>1</v>
      </c>
      <c r="L103" s="9" t="s">
        <v>1</v>
      </c>
      <c r="M103" s="9" t="s">
        <v>1</v>
      </c>
      <c r="N103" s="9" t="s">
        <v>1</v>
      </c>
      <c r="O103" s="2"/>
      <c r="P103" s="2"/>
      <c r="Q103" s="2"/>
      <c r="R103" s="2"/>
      <c r="S103" s="2"/>
      <c r="T103" s="2"/>
      <c r="U103" s="2"/>
      <c r="V103" s="2"/>
      <c r="W103" s="2"/>
    </row>
    <row r="104" spans="16:17" ht="13.5">
      <c r="P104" s="2"/>
      <c r="Q104" s="2"/>
    </row>
    <row r="105" spans="16:17" ht="13.5">
      <c r="P105" s="2"/>
      <c r="Q105" s="2"/>
    </row>
    <row r="106" spans="16:17" ht="13.5">
      <c r="P106" s="2"/>
      <c r="Q106" s="2"/>
    </row>
    <row r="107" spans="16:17" ht="13.5">
      <c r="P107" s="2"/>
      <c r="Q107" s="2"/>
    </row>
    <row r="108" spans="16:17" ht="13.5">
      <c r="P108" s="2"/>
      <c r="Q108" s="2"/>
    </row>
    <row r="109" spans="16:17" ht="13.5">
      <c r="P109" s="2"/>
      <c r="Q109" s="2"/>
    </row>
    <row r="110" spans="16:17" ht="13.5">
      <c r="P110" s="2"/>
      <c r="Q110" s="2"/>
    </row>
    <row r="111" spans="16:17" ht="13.5">
      <c r="P111" s="2"/>
      <c r="Q111" s="2"/>
    </row>
    <row r="112" spans="16:17" ht="13.5">
      <c r="P112" s="2"/>
      <c r="Q112" s="2"/>
    </row>
    <row r="113" spans="16:17" ht="13.5">
      <c r="P113" s="2"/>
      <c r="Q113" s="2"/>
    </row>
    <row r="114" spans="16:17" ht="13.5">
      <c r="P114" s="2"/>
      <c r="Q114" s="2"/>
    </row>
    <row r="115" spans="16:17" ht="13.5">
      <c r="P115" s="2"/>
      <c r="Q115" s="2"/>
    </row>
    <row r="116" spans="16:17" ht="13.5">
      <c r="P116" s="2"/>
      <c r="Q116" s="2"/>
    </row>
    <row r="117" spans="16:17" ht="13.5">
      <c r="P117" s="2"/>
      <c r="Q117" s="2"/>
    </row>
    <row r="118" spans="16:17" ht="13.5">
      <c r="P118" s="2"/>
      <c r="Q118" s="2"/>
    </row>
    <row r="119" spans="16:17" ht="13.5">
      <c r="P119" s="2"/>
      <c r="Q119" s="2"/>
    </row>
    <row r="120" spans="16:17" ht="13.5">
      <c r="P120" s="2"/>
      <c r="Q120" s="2"/>
    </row>
    <row r="121" spans="16:17" ht="13.5">
      <c r="P121" s="2"/>
      <c r="Q121" s="2"/>
    </row>
    <row r="122" spans="16:17" ht="13.5">
      <c r="P122" s="2"/>
      <c r="Q122" s="2"/>
    </row>
    <row r="123" spans="16:17" ht="13.5">
      <c r="P123" s="2"/>
      <c r="Q123" s="2"/>
    </row>
    <row r="124" spans="16:17" ht="13.5">
      <c r="P124" s="2"/>
      <c r="Q124" s="2"/>
    </row>
    <row r="125" spans="16:17" ht="13.5">
      <c r="P125" s="2"/>
      <c r="Q125" s="2"/>
    </row>
    <row r="126" spans="16:17" ht="13.5">
      <c r="P126" s="2"/>
      <c r="Q126" s="2"/>
    </row>
    <row r="127" spans="16:17" ht="13.5">
      <c r="P127" s="2"/>
      <c r="Q127" s="2"/>
    </row>
    <row r="128" spans="16:17" ht="13.5">
      <c r="P128" s="2"/>
      <c r="Q128" s="2"/>
    </row>
    <row r="129" spans="16:17" ht="13.5">
      <c r="P129" s="2"/>
      <c r="Q129" s="2"/>
    </row>
    <row r="130" spans="16:17" ht="13.5">
      <c r="P130" s="2"/>
      <c r="Q130" s="2"/>
    </row>
    <row r="131" spans="16:17" ht="13.5">
      <c r="P131" s="2"/>
      <c r="Q131" s="2"/>
    </row>
    <row r="132" spans="16:17" ht="13.5">
      <c r="P132" s="2"/>
      <c r="Q132" s="2"/>
    </row>
    <row r="133" spans="16:17" ht="13.5">
      <c r="P133" s="2"/>
      <c r="Q133" s="2"/>
    </row>
    <row r="134" spans="16:17" ht="13.5">
      <c r="P134" s="2"/>
      <c r="Q134" s="2"/>
    </row>
    <row r="135" spans="16:17" ht="13.5">
      <c r="P135" s="2"/>
      <c r="Q135" s="2"/>
    </row>
    <row r="136" spans="16:17" ht="13.5">
      <c r="P136" s="2"/>
      <c r="Q136" s="2"/>
    </row>
    <row r="137" spans="16:17" ht="13.5">
      <c r="P137" s="2"/>
      <c r="Q137" s="2"/>
    </row>
    <row r="138" spans="16:17" ht="13.5">
      <c r="P138" s="2"/>
      <c r="Q138" s="2"/>
    </row>
    <row r="139" spans="16:17" ht="13.5">
      <c r="P139" s="2"/>
      <c r="Q139" s="2"/>
    </row>
    <row r="140" spans="16:17" ht="13.5">
      <c r="P140" s="2"/>
      <c r="Q140" s="2"/>
    </row>
    <row r="141" spans="16:17" ht="13.5">
      <c r="P141" s="2"/>
      <c r="Q141" s="2"/>
    </row>
    <row r="142" spans="16:17" ht="13.5">
      <c r="P142" s="2"/>
      <c r="Q142" s="2"/>
    </row>
    <row r="143" spans="16:17" ht="13.5">
      <c r="P143" s="2"/>
      <c r="Q143" s="2"/>
    </row>
    <row r="144" spans="16:17" ht="13.5">
      <c r="P144" s="2"/>
      <c r="Q144" s="2"/>
    </row>
    <row r="145" spans="16:17" ht="13.5">
      <c r="P145" s="2"/>
      <c r="Q145" s="2"/>
    </row>
    <row r="146" spans="16:17" ht="13.5">
      <c r="P146" s="2"/>
      <c r="Q146" s="2"/>
    </row>
    <row r="147" spans="16:17" ht="13.5">
      <c r="P147" s="2"/>
      <c r="Q147" s="2"/>
    </row>
    <row r="148" spans="16:17" ht="13.5">
      <c r="P148" s="2"/>
      <c r="Q148" s="2"/>
    </row>
    <row r="149" spans="16:17" ht="13.5">
      <c r="P149" s="2"/>
      <c r="Q149" s="2"/>
    </row>
    <row r="150" spans="16:17" ht="13.5">
      <c r="P150" s="2"/>
      <c r="Q150" s="2"/>
    </row>
    <row r="151" spans="16:17" ht="13.5">
      <c r="P151" s="2"/>
      <c r="Q151" s="2"/>
    </row>
    <row r="152" spans="16:17" ht="13.5">
      <c r="P152" s="2"/>
      <c r="Q152" s="2"/>
    </row>
    <row r="153" spans="16:17" ht="13.5">
      <c r="P153" s="2"/>
      <c r="Q153" s="2"/>
    </row>
    <row r="154" spans="16:17" ht="13.5">
      <c r="P154" s="2"/>
      <c r="Q154" s="2"/>
    </row>
    <row r="155" spans="16:17" ht="13.5">
      <c r="P155" s="2"/>
      <c r="Q155" s="2"/>
    </row>
    <row r="156" spans="16:17" ht="13.5">
      <c r="P156" s="2"/>
      <c r="Q156" s="2"/>
    </row>
    <row r="157" spans="16:17" ht="13.5">
      <c r="P157" s="2"/>
      <c r="Q157" s="2"/>
    </row>
    <row r="158" spans="16:17" ht="13.5">
      <c r="P158" s="2"/>
      <c r="Q158" s="2"/>
    </row>
    <row r="159" spans="16:17" ht="13.5">
      <c r="P159" s="2"/>
      <c r="Q159" s="2"/>
    </row>
    <row r="160" spans="16:17" ht="13.5">
      <c r="P160" s="2"/>
      <c r="Q160" s="2"/>
    </row>
    <row r="161" spans="16:17" ht="13.5">
      <c r="P161" s="2"/>
      <c r="Q161" s="2"/>
    </row>
    <row r="162" spans="16:17" ht="13.5">
      <c r="P162" s="2"/>
      <c r="Q162" s="2"/>
    </row>
    <row r="163" spans="16:17" ht="13.5">
      <c r="P163" s="2"/>
      <c r="Q163" s="2"/>
    </row>
    <row r="164" spans="16:17" ht="13.5">
      <c r="P164" s="2"/>
      <c r="Q164" s="2"/>
    </row>
    <row r="165" spans="16:17" ht="13.5">
      <c r="P165" s="2"/>
      <c r="Q165" s="2"/>
    </row>
    <row r="166" spans="16:17" ht="13.5">
      <c r="P166" s="2"/>
      <c r="Q166" s="2"/>
    </row>
    <row r="167" spans="16:17" ht="13.5">
      <c r="P167" s="2"/>
      <c r="Q167" s="2"/>
    </row>
    <row r="168" spans="16:17" ht="13.5">
      <c r="P168" s="2"/>
      <c r="Q168" s="2"/>
    </row>
    <row r="169" spans="16:17" ht="13.5">
      <c r="P169" s="2"/>
      <c r="Q169" s="2"/>
    </row>
    <row r="170" spans="16:17" ht="13.5">
      <c r="P170" s="2"/>
      <c r="Q170" s="2"/>
    </row>
    <row r="171" spans="16:17" ht="13.5">
      <c r="P171" s="2"/>
      <c r="Q171" s="2"/>
    </row>
    <row r="172" spans="16:17" ht="13.5">
      <c r="P172" s="2"/>
      <c r="Q172" s="2"/>
    </row>
    <row r="173" spans="16:17" ht="13.5">
      <c r="P173" s="2"/>
      <c r="Q173" s="2"/>
    </row>
    <row r="174" spans="16:17" ht="13.5">
      <c r="P174" s="2"/>
      <c r="Q174" s="2"/>
    </row>
    <row r="175" spans="16:17" ht="13.5">
      <c r="P175" s="2"/>
      <c r="Q175" s="2"/>
    </row>
    <row r="176" spans="16:17" ht="13.5">
      <c r="P176" s="2"/>
      <c r="Q176" s="2"/>
    </row>
    <row r="177" spans="16:17" ht="13.5">
      <c r="P177" s="2"/>
      <c r="Q177" s="2"/>
    </row>
    <row r="178" spans="16:17" ht="13.5">
      <c r="P178" s="2"/>
      <c r="Q178" s="2"/>
    </row>
  </sheetData>
  <sheetProtection sheet="1" formatCells="0" formatColumns="0" formatRows="0" selectLockedCells="1"/>
  <mergeCells count="10">
    <mergeCell ref="A100:J101"/>
    <mergeCell ref="A94:J95"/>
    <mergeCell ref="A91:J92"/>
    <mergeCell ref="A88:J89"/>
    <mergeCell ref="B2:H2"/>
    <mergeCell ref="A97:J98"/>
    <mergeCell ref="C6:I6"/>
    <mergeCell ref="C7:G7"/>
  </mergeCells>
  <hyperlinks>
    <hyperlink ref="B1" r:id="rId1" display="This file presents data that supplement information presented in CBO’s September 2013 report The 2013 Long-Term Budget Outlook."/>
    <hyperlink ref="D86" r:id="rId2" display="Original data from the CBO's The 2013 Long-Term Budget Outlook (Supplementary Data).  "/>
    <hyperlink ref="B2" r:id="rId3" display="You can download a PDF that explains how this spreadsheet works by clicking on this link."/>
  </hyperlinks>
  <printOptions/>
  <pageMargins left="0.7" right="0.7" top="0.75" bottom="0.75" header="0.3" footer="0.3"/>
  <pageSetup horizontalDpi="1200" verticalDpi="1200" orientation="portrait" r:id="rId4"/>
</worksheet>
</file>

<file path=xl/worksheets/sheet5.xml><?xml version="1.0" encoding="utf-8"?>
<worksheet xmlns="http://schemas.openxmlformats.org/spreadsheetml/2006/main" xmlns:r="http://schemas.openxmlformats.org/officeDocument/2006/relationships">
  <dimension ref="A1:AC203"/>
  <sheetViews>
    <sheetView zoomScale="90" zoomScaleNormal="90"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2" sqref="B2:H2"/>
    </sheetView>
  </sheetViews>
  <sheetFormatPr defaultColWidth="9.140625" defaultRowHeight="15"/>
  <cols>
    <col min="1" max="1" width="11.8515625" style="0" customWidth="1"/>
    <col min="2" max="4" width="12.140625" style="0" customWidth="1"/>
    <col min="5" max="5" width="21.57421875" style="0" customWidth="1"/>
    <col min="6" max="6" width="12.140625" style="0" customWidth="1"/>
    <col min="7" max="7" width="18.8515625" style="0" customWidth="1"/>
    <col min="8" max="9" width="12.140625" style="0" customWidth="1"/>
    <col min="10" max="10" width="21.421875" style="0" customWidth="1"/>
    <col min="11" max="11" width="16.140625" style="0" customWidth="1"/>
    <col min="12" max="12" width="18.140625" style="0" customWidth="1"/>
    <col min="13" max="13" width="2.7109375" style="52" customWidth="1"/>
    <col min="14" max="14" width="19.57421875" style="0" customWidth="1"/>
    <col min="15" max="15" width="2.7109375" style="0" customWidth="1"/>
    <col min="16" max="16" width="14.7109375" style="315" customWidth="1"/>
    <col min="17" max="17" width="12.7109375" style="315" customWidth="1"/>
    <col min="18" max="18" width="13.57421875" style="2" customWidth="1"/>
    <col min="19" max="19" width="10.7109375" style="2" customWidth="1"/>
    <col min="20" max="21" width="13.7109375" style="2" customWidth="1"/>
    <col min="22" max="22" width="12.421875" style="2" customWidth="1"/>
    <col min="23" max="23" width="3.00390625" style="2" customWidth="1"/>
    <col min="24" max="24" width="11.140625" style="2" customWidth="1"/>
    <col min="25" max="25" width="11.00390625" style="2" customWidth="1"/>
    <col min="26" max="29" width="8.8515625" style="2" customWidth="1"/>
  </cols>
  <sheetData>
    <row r="1" spans="1:29" ht="14.25" customHeight="1">
      <c r="A1" s="16" t="s">
        <v>37</v>
      </c>
      <c r="B1" s="219" t="s">
        <v>24</v>
      </c>
      <c r="C1" s="57"/>
      <c r="D1" s="57"/>
      <c r="E1" s="57"/>
      <c r="F1" s="57"/>
      <c r="G1" s="57"/>
      <c r="H1" s="57"/>
      <c r="I1" s="57"/>
      <c r="J1" s="57"/>
      <c r="K1" s="57"/>
      <c r="L1" s="2" t="s">
        <v>1</v>
      </c>
      <c r="M1" s="13"/>
      <c r="N1" s="2"/>
      <c r="O1" s="1"/>
      <c r="Z1"/>
      <c r="AA1"/>
      <c r="AB1"/>
      <c r="AC1"/>
    </row>
    <row r="2" spans="1:29" ht="14.25" customHeight="1">
      <c r="A2" s="16" t="s">
        <v>119</v>
      </c>
      <c r="B2" s="822" t="s">
        <v>131</v>
      </c>
      <c r="C2" s="823"/>
      <c r="D2" s="823"/>
      <c r="E2" s="823"/>
      <c r="F2" s="823"/>
      <c r="G2" s="823"/>
      <c r="H2" s="823"/>
      <c r="I2" s="2"/>
      <c r="J2" s="2"/>
      <c r="K2" s="2"/>
      <c r="L2" s="2" t="s">
        <v>1</v>
      </c>
      <c r="M2" s="13"/>
      <c r="N2" s="2" t="s">
        <v>1</v>
      </c>
      <c r="O2" s="2"/>
      <c r="X2" s="47"/>
      <c r="Y2" s="47"/>
      <c r="Z2"/>
      <c r="AA2"/>
      <c r="AB2"/>
      <c r="AC2"/>
    </row>
    <row r="3" spans="1:29" ht="14.25" customHeight="1">
      <c r="A3" s="60" t="s">
        <v>25</v>
      </c>
      <c r="B3" s="58"/>
      <c r="C3" s="58"/>
      <c r="D3" s="58"/>
      <c r="E3" s="58"/>
      <c r="F3" s="58"/>
      <c r="G3" s="58"/>
      <c r="H3" s="58"/>
      <c r="I3" s="58"/>
      <c r="J3" s="58"/>
      <c r="K3" s="58"/>
      <c r="L3" s="2" t="s">
        <v>1</v>
      </c>
      <c r="M3" s="13"/>
      <c r="N3" s="2" t="s">
        <v>1</v>
      </c>
      <c r="O3" s="2"/>
      <c r="Z3"/>
      <c r="AA3"/>
      <c r="AB3"/>
      <c r="AC3"/>
    </row>
    <row r="4" spans="1:29" ht="14.25" customHeight="1">
      <c r="A4" s="214" t="s">
        <v>3</v>
      </c>
      <c r="B4" s="4"/>
      <c r="C4" s="4"/>
      <c r="D4" s="4"/>
      <c r="E4" s="4"/>
      <c r="F4" s="4"/>
      <c r="G4" s="4"/>
      <c r="H4" s="4"/>
      <c r="I4" s="4"/>
      <c r="J4" s="4"/>
      <c r="K4" s="4"/>
      <c r="L4" s="2" t="s">
        <v>1</v>
      </c>
      <c r="M4" s="13"/>
      <c r="N4" s="2" t="s">
        <v>1</v>
      </c>
      <c r="O4" s="2"/>
      <c r="Z4"/>
      <c r="AA4"/>
      <c r="AB4"/>
      <c r="AC4"/>
    </row>
    <row r="5" spans="1:29" ht="14.25" customHeight="1">
      <c r="A5" s="13" t="s">
        <v>1</v>
      </c>
      <c r="B5" s="2" t="s">
        <v>1</v>
      </c>
      <c r="C5" s="2" t="s">
        <v>1</v>
      </c>
      <c r="D5" s="2" t="s">
        <v>1</v>
      </c>
      <c r="E5" s="2" t="s">
        <v>1</v>
      </c>
      <c r="F5" s="2" t="s">
        <v>1</v>
      </c>
      <c r="G5" s="2" t="s">
        <v>1</v>
      </c>
      <c r="H5" s="2" t="s">
        <v>1</v>
      </c>
      <c r="I5" s="2" t="s">
        <v>1</v>
      </c>
      <c r="J5" s="2"/>
      <c r="K5" s="2"/>
      <c r="L5" s="2" t="s">
        <v>1</v>
      </c>
      <c r="M5" s="13"/>
      <c r="N5" s="2" t="s">
        <v>1</v>
      </c>
      <c r="O5" s="2" t="s">
        <v>1</v>
      </c>
      <c r="Z5"/>
      <c r="AA5"/>
      <c r="AB5"/>
      <c r="AC5"/>
    </row>
    <row r="6" spans="1:29" ht="14.25" customHeight="1">
      <c r="A6" s="7"/>
      <c r="B6" s="2" t="s">
        <v>1</v>
      </c>
      <c r="C6" s="824" t="s">
        <v>4</v>
      </c>
      <c r="D6" s="824"/>
      <c r="E6" s="824"/>
      <c r="F6" s="824"/>
      <c r="G6" s="824"/>
      <c r="H6" s="824"/>
      <c r="I6" s="824"/>
      <c r="J6" s="5"/>
      <c r="K6" s="5"/>
      <c r="L6" s="2"/>
      <c r="M6" s="13"/>
      <c r="N6" s="2"/>
      <c r="O6" s="2" t="s">
        <v>1</v>
      </c>
      <c r="T6" s="250"/>
      <c r="X6"/>
      <c r="Y6"/>
      <c r="Z6"/>
      <c r="AA6"/>
      <c r="AB6"/>
      <c r="AC6"/>
    </row>
    <row r="7" spans="2:29" ht="16.5" thickBot="1">
      <c r="B7" s="2"/>
      <c r="C7" s="825" t="s">
        <v>5</v>
      </c>
      <c r="D7" s="825"/>
      <c r="E7" s="825"/>
      <c r="F7" s="825"/>
      <c r="G7" s="825"/>
      <c r="H7" s="51"/>
      <c r="I7" s="51"/>
      <c r="J7" s="5"/>
      <c r="K7" s="5"/>
      <c r="L7" s="13"/>
      <c r="M7" s="13"/>
      <c r="N7" s="2"/>
      <c r="O7" s="2"/>
      <c r="P7" s="678"/>
      <c r="X7"/>
      <c r="Y7"/>
      <c r="Z7"/>
      <c r="AA7"/>
      <c r="AB7"/>
      <c r="AC7"/>
    </row>
    <row r="8" spans="1:29" ht="39" customHeight="1" thickBot="1">
      <c r="A8" s="8" t="s">
        <v>7</v>
      </c>
      <c r="B8" s="8" t="s">
        <v>8</v>
      </c>
      <c r="C8" s="8" t="s">
        <v>9</v>
      </c>
      <c r="D8" s="8" t="s">
        <v>26</v>
      </c>
      <c r="E8" s="8" t="s">
        <v>10</v>
      </c>
      <c r="F8" s="8" t="s">
        <v>11</v>
      </c>
      <c r="G8" s="8" t="s">
        <v>12</v>
      </c>
      <c r="H8" s="8" t="s">
        <v>13</v>
      </c>
      <c r="I8" s="8" t="s">
        <v>14</v>
      </c>
      <c r="J8" s="8" t="s">
        <v>15</v>
      </c>
      <c r="K8" s="8" t="s">
        <v>16</v>
      </c>
      <c r="L8" s="8" t="s">
        <v>27</v>
      </c>
      <c r="M8" s="110"/>
      <c r="N8" s="8" t="s">
        <v>52</v>
      </c>
      <c r="O8" s="30" t="s">
        <v>1</v>
      </c>
      <c r="P8" s="282" t="s">
        <v>106</v>
      </c>
      <c r="Q8" s="282" t="s">
        <v>115</v>
      </c>
      <c r="R8" s="281" t="s">
        <v>107</v>
      </c>
      <c r="S8" s="281" t="s">
        <v>35</v>
      </c>
      <c r="T8" s="281" t="s">
        <v>88</v>
      </c>
      <c r="U8" s="281" t="s">
        <v>99</v>
      </c>
      <c r="V8" s="281" t="s">
        <v>57</v>
      </c>
      <c r="W8" s="13"/>
      <c r="X8" s="1"/>
      <c r="Y8" s="1"/>
      <c r="Z8" s="1"/>
      <c r="AA8" s="1"/>
      <c r="AB8" s="1"/>
      <c r="AC8" s="1"/>
    </row>
    <row r="9" spans="1:23" s="71" customFormat="1" ht="15.75" thickBot="1">
      <c r="A9" s="67">
        <v>2013</v>
      </c>
      <c r="B9" s="17">
        <v>0.17</v>
      </c>
      <c r="C9" s="17">
        <v>0.049</v>
      </c>
      <c r="D9" s="17">
        <v>0.03</v>
      </c>
      <c r="E9" s="17">
        <v>0.017</v>
      </c>
      <c r="F9" s="17">
        <v>0.1</v>
      </c>
      <c r="G9" s="17">
        <v>0.195</v>
      </c>
      <c r="H9" s="17">
        <v>0.013000000000000001</v>
      </c>
      <c r="I9" s="17">
        <v>0.20800000000000002</v>
      </c>
      <c r="J9" s="17">
        <v>-0.026000000000000002</v>
      </c>
      <c r="K9" s="17">
        <v>-0.039</v>
      </c>
      <c r="L9" s="46">
        <v>0.73</v>
      </c>
      <c r="M9" s="17" t="s">
        <v>1</v>
      </c>
      <c r="N9" s="17">
        <v>-0.005</v>
      </c>
      <c r="O9" s="15"/>
      <c r="P9" s="316">
        <v>16700</v>
      </c>
      <c r="Q9" s="321">
        <v>16600</v>
      </c>
      <c r="R9" s="313">
        <f aca="true" t="shared" si="0" ref="R9:R40">Q9/P9</f>
        <v>0.9940119760479041</v>
      </c>
      <c r="S9" s="609">
        <f>'Historical Data'!Q69</f>
        <v>0.03</v>
      </c>
      <c r="T9" s="283">
        <f>H9*Q9/('Historical Data'!K68*'Historical Data'!D68+Q9*(B9-SUM(C9:F9))/2)</f>
        <v>0.019762108355054025</v>
      </c>
      <c r="U9" s="609">
        <f>H9</f>
        <v>0.013000000000000001</v>
      </c>
      <c r="V9" s="610">
        <f>L9</f>
        <v>0.73</v>
      </c>
      <c r="W9" s="13"/>
    </row>
    <row r="10" spans="1:29" ht="15.75" thickBot="1">
      <c r="A10" s="67">
        <v>2014</v>
      </c>
      <c r="B10" s="17">
        <v>0.17300000000000001</v>
      </c>
      <c r="C10" s="17">
        <v>0.049</v>
      </c>
      <c r="D10" s="17">
        <v>0.03</v>
      </c>
      <c r="E10" s="17">
        <v>0.019</v>
      </c>
      <c r="F10" s="17">
        <v>0.10099999999999999</v>
      </c>
      <c r="G10" s="17">
        <v>0.19899999999999998</v>
      </c>
      <c r="H10" s="17">
        <v>0.013999999999999999</v>
      </c>
      <c r="I10" s="17">
        <v>0.213</v>
      </c>
      <c r="J10" s="17">
        <v>-0.026000000000000002</v>
      </c>
      <c r="K10" s="17">
        <v>-0.04</v>
      </c>
      <c r="L10" s="46">
        <v>0.74</v>
      </c>
      <c r="M10" s="17" t="s">
        <v>1</v>
      </c>
      <c r="N10" s="17">
        <v>-0.005</v>
      </c>
      <c r="O10" s="15"/>
      <c r="P10" s="317">
        <v>17200</v>
      </c>
      <c r="Q10" s="322">
        <v>17200</v>
      </c>
      <c r="R10" s="326">
        <f t="shared" si="0"/>
        <v>1</v>
      </c>
      <c r="S10" s="609">
        <f>'Historical Data'!Q70</f>
        <v>0.03</v>
      </c>
      <c r="T10" s="232">
        <f>H10*Q10/(V9*Q9+Q10*(B10-SUM(C10:F10))/2)</f>
        <v>0.02024482109227872</v>
      </c>
      <c r="U10" s="232">
        <f>T10*(V9*Q9+Q10*(B10-SUM(C10:F10))/2)/Q10</f>
        <v>0.013999999999999999</v>
      </c>
      <c r="V10" s="605">
        <f>(V9*Q9+Q10*(U10+SUM(C10:F10)-B10))/Q10</f>
        <v>0.7445348837209302</v>
      </c>
      <c r="W10" s="13"/>
      <c r="X10"/>
      <c r="Y10"/>
      <c r="Z10"/>
      <c r="AA10"/>
      <c r="AB10"/>
      <c r="AC10"/>
    </row>
    <row r="11" spans="1:29" ht="15.75" thickBot="1">
      <c r="A11" s="67">
        <v>2015</v>
      </c>
      <c r="B11" s="17">
        <v>0.18100000000000002</v>
      </c>
      <c r="C11" s="17">
        <v>0.049</v>
      </c>
      <c r="D11" s="17">
        <v>0.03</v>
      </c>
      <c r="E11" s="17">
        <v>0.021</v>
      </c>
      <c r="F11" s="17">
        <v>0.098</v>
      </c>
      <c r="G11" s="17">
        <v>0.198</v>
      </c>
      <c r="H11" s="17">
        <v>0.015</v>
      </c>
      <c r="I11" s="17">
        <v>0.213</v>
      </c>
      <c r="J11" s="17">
        <v>-0.017</v>
      </c>
      <c r="K11" s="17">
        <v>-0.032</v>
      </c>
      <c r="L11" s="46">
        <v>0.74</v>
      </c>
      <c r="M11" s="17" t="s">
        <v>1</v>
      </c>
      <c r="N11" s="17">
        <v>-0.005</v>
      </c>
      <c r="O11" s="15"/>
      <c r="P11" s="317">
        <v>17900</v>
      </c>
      <c r="Q11" s="322">
        <v>18300</v>
      </c>
      <c r="R11" s="326">
        <f t="shared" si="0"/>
        <v>1.0223463687150838</v>
      </c>
      <c r="S11" s="609">
        <f>'Historical Data'!Q71</f>
        <v>0.03</v>
      </c>
      <c r="T11" s="232">
        <f aca="true" t="shared" si="1" ref="T11:T45">H11*Q11/(V10*Q10+Q11*(B11-SUM(C11:F11))/2)</f>
        <v>0.021698832847843356</v>
      </c>
      <c r="U11" s="232">
        <f aca="true" t="shared" si="2" ref="U11:U45">T11*(V10*Q10+Q11*(B11-SUM(C11:F11))/2)/Q11</f>
        <v>0.015</v>
      </c>
      <c r="V11" s="605">
        <f aca="true" t="shared" si="3" ref="V11:V45">(V10*Q10+Q11*(U11+SUM(C11:F11)-B11))/Q11</f>
        <v>0.7317814207650274</v>
      </c>
      <c r="W11" s="13"/>
      <c r="X11"/>
      <c r="Y11"/>
      <c r="Z11"/>
      <c r="AA11"/>
      <c r="AB11"/>
      <c r="AC11"/>
    </row>
    <row r="12" spans="1:29" ht="15.75" thickBot="1">
      <c r="A12" s="67">
        <v>2016</v>
      </c>
      <c r="B12" s="17">
        <v>0.18100000000000002</v>
      </c>
      <c r="C12" s="17">
        <v>0.049</v>
      </c>
      <c r="D12" s="17">
        <v>0.03</v>
      </c>
      <c r="E12" s="17">
        <v>0.023</v>
      </c>
      <c r="F12" s="17">
        <v>0.095</v>
      </c>
      <c r="G12" s="17">
        <v>0.19699999999999998</v>
      </c>
      <c r="H12" s="17">
        <v>0.017</v>
      </c>
      <c r="I12" s="17">
        <v>0.214</v>
      </c>
      <c r="J12" s="17">
        <v>-0.016</v>
      </c>
      <c r="K12" s="17">
        <v>-0.033</v>
      </c>
      <c r="L12" s="46">
        <v>0.73</v>
      </c>
      <c r="M12" s="17" t="s">
        <v>1</v>
      </c>
      <c r="N12" s="17">
        <v>-0.005</v>
      </c>
      <c r="O12" s="15"/>
      <c r="P12" s="317">
        <v>18700</v>
      </c>
      <c r="Q12" s="322">
        <v>19500</v>
      </c>
      <c r="R12" s="326">
        <f t="shared" si="0"/>
        <v>1.0427807486631016</v>
      </c>
      <c r="S12" s="609">
        <f>'Historical Data'!Q72</f>
        <v>0.03</v>
      </c>
      <c r="T12" s="232">
        <f t="shared" si="1"/>
        <v>0.02504608782374807</v>
      </c>
      <c r="U12" s="232">
        <f t="shared" si="2"/>
        <v>0.017</v>
      </c>
      <c r="V12" s="605">
        <f t="shared" si="3"/>
        <v>0.719748717948718</v>
      </c>
      <c r="W12" s="13"/>
      <c r="X12"/>
      <c r="Y12"/>
      <c r="Z12"/>
      <c r="AA12"/>
      <c r="AB12"/>
      <c r="AC12"/>
    </row>
    <row r="13" spans="1:29" ht="15.75" thickBot="1">
      <c r="A13" s="67">
        <v>2017</v>
      </c>
      <c r="B13" s="17">
        <v>0.179</v>
      </c>
      <c r="C13" s="17">
        <v>0.048</v>
      </c>
      <c r="D13" s="17">
        <v>0.028999999999999998</v>
      </c>
      <c r="E13" s="17">
        <v>0.024</v>
      </c>
      <c r="F13" s="17">
        <v>0.091</v>
      </c>
      <c r="G13" s="17">
        <v>0.192</v>
      </c>
      <c r="H13" s="17">
        <v>0.02</v>
      </c>
      <c r="I13" s="17">
        <v>0.213</v>
      </c>
      <c r="J13" s="17">
        <v>-0.013999999999999999</v>
      </c>
      <c r="K13" s="17">
        <v>-0.034</v>
      </c>
      <c r="L13" s="46">
        <v>0.72</v>
      </c>
      <c r="M13" s="17" t="s">
        <v>1</v>
      </c>
      <c r="N13" s="17">
        <v>-0.005</v>
      </c>
      <c r="O13" s="15"/>
      <c r="P13" s="317">
        <v>19400</v>
      </c>
      <c r="Q13" s="322">
        <v>20700</v>
      </c>
      <c r="R13" s="326">
        <f t="shared" si="0"/>
        <v>1.0670103092783505</v>
      </c>
      <c r="S13" s="609">
        <f>'Historical Data'!Q73</f>
        <v>0.028999999999999998</v>
      </c>
      <c r="T13" s="232">
        <f t="shared" si="1"/>
        <v>0.029782994198071296</v>
      </c>
      <c r="U13" s="232">
        <f t="shared" si="2"/>
        <v>0.02</v>
      </c>
      <c r="V13" s="605">
        <f t="shared" si="3"/>
        <v>0.7110241545893721</v>
      </c>
      <c r="W13" s="13"/>
      <c r="X13"/>
      <c r="Y13"/>
      <c r="Z13"/>
      <c r="AA13"/>
      <c r="AB13"/>
      <c r="AC13"/>
    </row>
    <row r="14" spans="1:29" ht="15">
      <c r="A14" s="67">
        <v>2018</v>
      </c>
      <c r="B14" s="17">
        <v>0.17800000000000002</v>
      </c>
      <c r="C14" s="17">
        <v>0.049</v>
      </c>
      <c r="D14" s="17">
        <v>0.028999999999999998</v>
      </c>
      <c r="E14" s="17">
        <v>0.024</v>
      </c>
      <c r="F14" s="17">
        <v>0.087</v>
      </c>
      <c r="G14" s="17">
        <v>0.18899999999999997</v>
      </c>
      <c r="H14" s="17">
        <v>0.024</v>
      </c>
      <c r="I14" s="17">
        <v>0.214</v>
      </c>
      <c r="J14" s="17">
        <v>-0.011000000000000001</v>
      </c>
      <c r="K14" s="17">
        <v>-0.036000000000000004</v>
      </c>
      <c r="L14" s="46">
        <v>0.73</v>
      </c>
      <c r="M14" s="17" t="s">
        <v>1</v>
      </c>
      <c r="N14" s="17">
        <v>-0.006</v>
      </c>
      <c r="O14" s="15"/>
      <c r="P14" s="317">
        <v>19900</v>
      </c>
      <c r="Q14" s="322">
        <v>21700</v>
      </c>
      <c r="R14" s="326">
        <f t="shared" si="0"/>
        <v>1.0904522613065326</v>
      </c>
      <c r="S14" s="609">
        <f>'Historical Data'!Q74</f>
        <v>0.028999999999999998</v>
      </c>
      <c r="T14" s="232">
        <f t="shared" si="1"/>
        <v>0.03567404281844117</v>
      </c>
      <c r="U14" s="232">
        <f t="shared" si="2"/>
        <v>0.023999999999999997</v>
      </c>
      <c r="V14" s="605">
        <f t="shared" si="3"/>
        <v>0.7132580645161292</v>
      </c>
      <c r="W14" s="13"/>
      <c r="X14"/>
      <c r="Y14"/>
      <c r="Z14"/>
      <c r="AA14"/>
      <c r="AB14"/>
      <c r="AC14"/>
    </row>
    <row r="15" spans="1:29" ht="15">
      <c r="A15" s="67">
        <v>2019</v>
      </c>
      <c r="B15" s="17">
        <v>0.17800000000000002</v>
      </c>
      <c r="C15" s="17">
        <v>0.049</v>
      </c>
      <c r="D15" s="17">
        <v>0.031</v>
      </c>
      <c r="E15" s="17">
        <v>0.024</v>
      </c>
      <c r="F15" s="17">
        <v>0.086</v>
      </c>
      <c r="G15" s="17">
        <v>0.191</v>
      </c>
      <c r="H15" s="17">
        <v>0.027000000000000003</v>
      </c>
      <c r="I15" s="17">
        <v>0.218</v>
      </c>
      <c r="J15" s="17">
        <v>-0.013000000000000001</v>
      </c>
      <c r="K15" s="17">
        <v>-0.04</v>
      </c>
      <c r="L15" s="46">
        <v>0.74</v>
      </c>
      <c r="M15" s="17" t="s">
        <v>1</v>
      </c>
      <c r="N15" s="17">
        <v>-0.006</v>
      </c>
      <c r="O15" s="15"/>
      <c r="P15" s="317">
        <v>20300</v>
      </c>
      <c r="Q15" s="322">
        <v>22700</v>
      </c>
      <c r="R15" s="326">
        <f t="shared" si="0"/>
        <v>1.1182266009852218</v>
      </c>
      <c r="S15" s="69">
        <f aca="true" t="shared" si="4" ref="S15:S46">F14*($S$14/$F$14)</f>
        <v>0.028999999999999998</v>
      </c>
      <c r="T15" s="232">
        <f t="shared" si="1"/>
        <v>0.039950461167421694</v>
      </c>
      <c r="U15" s="232">
        <f t="shared" si="2"/>
        <v>0.027000000000000003</v>
      </c>
      <c r="V15" s="605">
        <f t="shared" si="3"/>
        <v>0.7208370044052864</v>
      </c>
      <c r="W15" s="13"/>
      <c r="X15"/>
      <c r="Y15"/>
      <c r="Z15"/>
      <c r="AA15"/>
      <c r="AB15"/>
      <c r="AC15"/>
    </row>
    <row r="16" spans="1:29" ht="15">
      <c r="A16" s="67">
        <v>2020</v>
      </c>
      <c r="B16" s="17">
        <v>0.177</v>
      </c>
      <c r="C16" s="17">
        <v>0.05</v>
      </c>
      <c r="D16" s="17">
        <v>0.031</v>
      </c>
      <c r="E16" s="17">
        <v>0.025</v>
      </c>
      <c r="F16" s="17">
        <v>0.084</v>
      </c>
      <c r="G16" s="17">
        <v>0.191</v>
      </c>
      <c r="H16" s="17">
        <v>0.03</v>
      </c>
      <c r="I16" s="17">
        <v>0.22</v>
      </c>
      <c r="J16" s="17">
        <v>-0.013000000000000001</v>
      </c>
      <c r="K16" s="17">
        <v>-0.043</v>
      </c>
      <c r="L16" s="46">
        <v>0.75</v>
      </c>
      <c r="M16" s="17" t="s">
        <v>1</v>
      </c>
      <c r="N16" s="17">
        <v>-0.006</v>
      </c>
      <c r="O16" s="15"/>
      <c r="P16" s="317">
        <v>20800</v>
      </c>
      <c r="Q16" s="322">
        <v>23700</v>
      </c>
      <c r="R16" s="326">
        <f t="shared" si="0"/>
        <v>1.1394230769230769</v>
      </c>
      <c r="S16" s="69">
        <f t="shared" si="4"/>
        <v>0.028666666666666663</v>
      </c>
      <c r="T16" s="232">
        <f t="shared" si="1"/>
        <v>0.043864655020837244</v>
      </c>
      <c r="U16" s="232">
        <f t="shared" si="2"/>
        <v>0.03</v>
      </c>
      <c r="V16" s="605">
        <f t="shared" si="3"/>
        <v>0.7334219409282702</v>
      </c>
      <c r="W16" s="13"/>
      <c r="X16"/>
      <c r="Y16"/>
      <c r="Z16"/>
      <c r="AA16"/>
      <c r="AB16"/>
      <c r="AC16"/>
    </row>
    <row r="17" spans="1:29" ht="15">
      <c r="A17" s="67">
        <v>2021</v>
      </c>
      <c r="B17" s="17">
        <v>0.179</v>
      </c>
      <c r="C17" s="17">
        <v>0.051</v>
      </c>
      <c r="D17" s="17">
        <v>0.032</v>
      </c>
      <c r="E17" s="17">
        <v>0.025</v>
      </c>
      <c r="F17" s="17">
        <v>0.083</v>
      </c>
      <c r="G17" s="17">
        <v>0.191</v>
      </c>
      <c r="H17" s="17">
        <v>0.031</v>
      </c>
      <c r="I17" s="17">
        <v>0.222</v>
      </c>
      <c r="J17" s="17">
        <v>-0.012</v>
      </c>
      <c r="K17" s="17">
        <v>-0.044000000000000004</v>
      </c>
      <c r="L17" s="46">
        <v>0.77</v>
      </c>
      <c r="M17" s="17" t="s">
        <v>1</v>
      </c>
      <c r="N17" s="17">
        <v>-0.006</v>
      </c>
      <c r="O17" s="15"/>
      <c r="P17" s="317">
        <v>21300</v>
      </c>
      <c r="Q17" s="322">
        <v>24700</v>
      </c>
      <c r="R17" s="326">
        <f t="shared" si="0"/>
        <v>1.15962441314554</v>
      </c>
      <c r="S17" s="69">
        <f t="shared" si="4"/>
        <v>0.028</v>
      </c>
      <c r="T17" s="232">
        <f t="shared" si="1"/>
        <v>0.04442987367920204</v>
      </c>
      <c r="U17" s="232">
        <f t="shared" si="2"/>
        <v>0.031000000000000003</v>
      </c>
      <c r="V17" s="605">
        <f t="shared" si="3"/>
        <v>0.7467287449392714</v>
      </c>
      <c r="W17" s="13"/>
      <c r="X17"/>
      <c r="Y17"/>
      <c r="Z17"/>
      <c r="AA17"/>
      <c r="AB17"/>
      <c r="AC17"/>
    </row>
    <row r="18" spans="1:23" ht="15">
      <c r="A18" s="67">
        <v>2022</v>
      </c>
      <c r="B18" s="17">
        <v>0.18</v>
      </c>
      <c r="C18" s="17">
        <v>0.052000000000000005</v>
      </c>
      <c r="D18" s="17">
        <v>0.034</v>
      </c>
      <c r="E18" s="17">
        <v>0.025</v>
      </c>
      <c r="F18" s="17">
        <v>0.08199999999999999</v>
      </c>
      <c r="G18" s="17">
        <v>0.19399999999999998</v>
      </c>
      <c r="H18" s="17">
        <v>0.033</v>
      </c>
      <c r="I18" s="17">
        <v>0.22699999999999998</v>
      </c>
      <c r="J18" s="17">
        <v>-0.013000000000000001</v>
      </c>
      <c r="K18" s="17">
        <v>-0.046</v>
      </c>
      <c r="L18" s="46">
        <v>0.79</v>
      </c>
      <c r="M18" s="17" t="s">
        <v>1</v>
      </c>
      <c r="N18" s="17">
        <v>-0.006</v>
      </c>
      <c r="O18" s="15"/>
      <c r="P18" s="317">
        <v>21700</v>
      </c>
      <c r="Q18" s="322">
        <v>25700</v>
      </c>
      <c r="R18" s="326">
        <f t="shared" si="0"/>
        <v>1.1843317972350231</v>
      </c>
      <c r="S18" s="69">
        <f t="shared" si="4"/>
        <v>0.027666666666666666</v>
      </c>
      <c r="T18" s="232">
        <f t="shared" si="1"/>
        <v>0.04640220165616629</v>
      </c>
      <c r="U18" s="232">
        <f t="shared" si="2"/>
        <v>0.033</v>
      </c>
      <c r="V18" s="605">
        <f t="shared" si="3"/>
        <v>0.763673151750973</v>
      </c>
      <c r="W18" s="13"/>
    </row>
    <row r="19" spans="1:26" ht="15">
      <c r="A19" s="67">
        <v>2023</v>
      </c>
      <c r="B19" s="17">
        <v>0.18100000000000002</v>
      </c>
      <c r="C19" s="17">
        <v>0.053</v>
      </c>
      <c r="D19" s="17">
        <v>0.034</v>
      </c>
      <c r="E19" s="17">
        <v>0.026000000000000002</v>
      </c>
      <c r="F19" s="17">
        <v>0.08</v>
      </c>
      <c r="G19" s="17">
        <v>0.192</v>
      </c>
      <c r="H19" s="17">
        <v>0.034</v>
      </c>
      <c r="I19" s="17">
        <v>0.22699999999999998</v>
      </c>
      <c r="J19" s="17">
        <v>-0.011000000000000001</v>
      </c>
      <c r="K19" s="17">
        <v>-0.045</v>
      </c>
      <c r="L19" s="46">
        <v>0.8</v>
      </c>
      <c r="M19" s="17" t="s">
        <v>1</v>
      </c>
      <c r="N19" s="17">
        <v>-0.006999999999999999</v>
      </c>
      <c r="O19" s="15"/>
      <c r="P19" s="317">
        <v>22200</v>
      </c>
      <c r="Q19" s="322">
        <v>26800</v>
      </c>
      <c r="R19" s="326">
        <f t="shared" si="0"/>
        <v>1.2072072072072073</v>
      </c>
      <c r="S19" s="69">
        <f t="shared" si="4"/>
        <v>0.027333333333333328</v>
      </c>
      <c r="T19" s="232">
        <f t="shared" si="1"/>
        <v>0.046810784152556295</v>
      </c>
      <c r="U19" s="232">
        <f t="shared" si="2"/>
        <v>0.034</v>
      </c>
      <c r="V19" s="605">
        <f t="shared" si="3"/>
        <v>0.7783283582089554</v>
      </c>
      <c r="W19" s="13"/>
      <c r="Z19" s="2" t="s">
        <v>100</v>
      </c>
    </row>
    <row r="20" spans="1:23" ht="15">
      <c r="A20" s="67">
        <v>2024</v>
      </c>
      <c r="B20" s="17">
        <v>0.18100000000000002</v>
      </c>
      <c r="C20" s="17">
        <v>0.053</v>
      </c>
      <c r="D20" s="17">
        <v>0.035</v>
      </c>
      <c r="E20" s="17">
        <v>0.026000000000000002</v>
      </c>
      <c r="F20" s="17">
        <v>0.081</v>
      </c>
      <c r="G20" s="17">
        <v>0.196</v>
      </c>
      <c r="H20" s="17">
        <v>0.038</v>
      </c>
      <c r="I20" s="17">
        <v>0.23399999999999999</v>
      </c>
      <c r="J20" s="17">
        <v>-0.015</v>
      </c>
      <c r="K20" s="17">
        <v>-0.052000000000000005</v>
      </c>
      <c r="L20" s="46">
        <v>0.82</v>
      </c>
      <c r="M20" s="17" t="s">
        <v>1</v>
      </c>
      <c r="N20" s="17">
        <v>-0.006999999999999999</v>
      </c>
      <c r="O20" s="15"/>
      <c r="P20" s="317">
        <v>22600</v>
      </c>
      <c r="Q20" s="322">
        <v>28000</v>
      </c>
      <c r="R20" s="326">
        <f t="shared" si="0"/>
        <v>1.238938053097345</v>
      </c>
      <c r="S20" s="69">
        <f t="shared" si="4"/>
        <v>0.026666666666666665</v>
      </c>
      <c r="T20" s="232">
        <f t="shared" si="1"/>
        <v>0.051492508420767344</v>
      </c>
      <c r="U20" s="232">
        <f t="shared" si="2"/>
        <v>0.038</v>
      </c>
      <c r="V20" s="605">
        <f t="shared" si="3"/>
        <v>0.7969714285714288</v>
      </c>
      <c r="W20" s="13"/>
    </row>
    <row r="21" spans="1:23" ht="15">
      <c r="A21" s="67">
        <v>2025</v>
      </c>
      <c r="B21" s="17">
        <v>0.18100000000000002</v>
      </c>
      <c r="C21" s="17">
        <v>0.055</v>
      </c>
      <c r="D21" s="17">
        <v>0.036000000000000004</v>
      </c>
      <c r="E21" s="17">
        <v>0.027000000000000003</v>
      </c>
      <c r="F21" s="17">
        <v>0.083</v>
      </c>
      <c r="G21" s="17">
        <v>0.201</v>
      </c>
      <c r="H21" s="17">
        <v>0.039</v>
      </c>
      <c r="I21" s="17">
        <v>0.239</v>
      </c>
      <c r="J21" s="17">
        <v>-0.019</v>
      </c>
      <c r="K21" s="17">
        <v>-0.057999999999999996</v>
      </c>
      <c r="L21" s="46">
        <v>0.85</v>
      </c>
      <c r="M21" s="17" t="s">
        <v>1</v>
      </c>
      <c r="N21" s="17">
        <v>-0.006999999999999999</v>
      </c>
      <c r="O21" s="15"/>
      <c r="P21" s="317">
        <v>23100</v>
      </c>
      <c r="Q21" s="322">
        <v>29100</v>
      </c>
      <c r="R21" s="326">
        <f t="shared" si="0"/>
        <v>1.2597402597402598</v>
      </c>
      <c r="S21" s="69">
        <f t="shared" si="4"/>
        <v>0.027</v>
      </c>
      <c r="T21" s="232">
        <f t="shared" si="1"/>
        <v>0.05152968098727762</v>
      </c>
      <c r="U21" s="232">
        <f t="shared" si="2"/>
        <v>0.039</v>
      </c>
      <c r="V21" s="605">
        <f t="shared" si="3"/>
        <v>0.8258453608247425</v>
      </c>
      <c r="W21" s="13"/>
    </row>
    <row r="22" spans="1:23" ht="15">
      <c r="A22" s="67">
        <v>2026</v>
      </c>
      <c r="B22" s="17">
        <v>0.18100000000000002</v>
      </c>
      <c r="C22" s="17">
        <v>0.055999999999999994</v>
      </c>
      <c r="D22" s="17">
        <v>0.037000000000000005</v>
      </c>
      <c r="E22" s="17">
        <v>0.027000000000000003</v>
      </c>
      <c r="F22" s="17">
        <v>0.085</v>
      </c>
      <c r="G22" s="17">
        <v>0.205</v>
      </c>
      <c r="H22" s="17">
        <v>0.043</v>
      </c>
      <c r="I22" s="17">
        <v>0.248</v>
      </c>
      <c r="J22" s="17">
        <v>-0.024</v>
      </c>
      <c r="K22" s="17">
        <v>-0.067</v>
      </c>
      <c r="L22" s="46">
        <v>0.89</v>
      </c>
      <c r="M22" s="17" t="s">
        <v>1</v>
      </c>
      <c r="N22" s="17">
        <v>-0.006999999999999999</v>
      </c>
      <c r="O22" s="15"/>
      <c r="P22" s="317">
        <v>23400</v>
      </c>
      <c r="Q22" s="322">
        <v>30100</v>
      </c>
      <c r="R22" s="326">
        <f t="shared" si="0"/>
        <v>1.2863247863247864</v>
      </c>
      <c r="S22" s="69">
        <f t="shared" si="4"/>
        <v>0.027666666666666666</v>
      </c>
      <c r="T22" s="232">
        <f t="shared" si="1"/>
        <v>0.05467895179312995</v>
      </c>
      <c r="U22" s="232">
        <f t="shared" si="2"/>
        <v>0.043</v>
      </c>
      <c r="V22" s="605">
        <f t="shared" si="3"/>
        <v>0.8654086378737543</v>
      </c>
      <c r="W22" s="13"/>
    </row>
    <row r="23" spans="1:23" ht="15" customHeight="1">
      <c r="A23" s="67">
        <v>2027</v>
      </c>
      <c r="B23" s="17">
        <v>0.18100000000000002</v>
      </c>
      <c r="C23" s="17">
        <v>0.057</v>
      </c>
      <c r="D23" s="17">
        <v>0.039</v>
      </c>
      <c r="E23" s="17">
        <v>0.027999999999999997</v>
      </c>
      <c r="F23" s="17">
        <v>0.086</v>
      </c>
      <c r="G23" s="17">
        <v>0.21</v>
      </c>
      <c r="H23" s="17">
        <v>0.045</v>
      </c>
      <c r="I23" s="17">
        <v>0.255</v>
      </c>
      <c r="J23" s="17">
        <v>-0.028999999999999998</v>
      </c>
      <c r="K23" s="17">
        <v>-0.073</v>
      </c>
      <c r="L23" s="46">
        <v>0.92</v>
      </c>
      <c r="M23" s="17" t="s">
        <v>1</v>
      </c>
      <c r="N23" s="17">
        <v>-0.008</v>
      </c>
      <c r="O23" s="15"/>
      <c r="P23" s="317">
        <v>23800</v>
      </c>
      <c r="Q23" s="322">
        <v>31400</v>
      </c>
      <c r="R23" s="326">
        <f t="shared" si="0"/>
        <v>1.319327731092437</v>
      </c>
      <c r="S23" s="69">
        <f t="shared" si="4"/>
        <v>0.028333333333333335</v>
      </c>
      <c r="T23" s="232">
        <f t="shared" si="1"/>
        <v>0.055209330494070744</v>
      </c>
      <c r="U23" s="232">
        <f t="shared" si="2"/>
        <v>0.045</v>
      </c>
      <c r="V23" s="605">
        <f t="shared" si="3"/>
        <v>0.9035796178343951</v>
      </c>
      <c r="W23" s="13"/>
    </row>
    <row r="24" spans="1:23" ht="15" customHeight="1">
      <c r="A24" s="67">
        <v>2028</v>
      </c>
      <c r="B24" s="17">
        <v>0.18100000000000002</v>
      </c>
      <c r="C24" s="17">
        <v>0.059000000000000004</v>
      </c>
      <c r="D24" s="17">
        <v>0.04</v>
      </c>
      <c r="E24" s="17">
        <v>0.027999999999999997</v>
      </c>
      <c r="F24" s="17">
        <v>0.08800000000000001</v>
      </c>
      <c r="G24" s="17">
        <v>0.214</v>
      </c>
      <c r="H24" s="17">
        <v>0.047</v>
      </c>
      <c r="I24" s="17">
        <v>0.261</v>
      </c>
      <c r="J24" s="17">
        <v>-0.033</v>
      </c>
      <c r="K24" s="17">
        <v>-0.08</v>
      </c>
      <c r="L24" s="46">
        <v>0.97</v>
      </c>
      <c r="M24" s="17" t="s">
        <v>1</v>
      </c>
      <c r="N24" s="17">
        <v>-0.008</v>
      </c>
      <c r="O24" s="15"/>
      <c r="P24" s="317">
        <v>24300</v>
      </c>
      <c r="Q24" s="322">
        <v>32600</v>
      </c>
      <c r="R24" s="326">
        <f t="shared" si="0"/>
        <v>1.3415637860082306</v>
      </c>
      <c r="S24" s="69">
        <f t="shared" si="4"/>
        <v>0.028666666666666663</v>
      </c>
      <c r="T24" s="232">
        <f t="shared" si="1"/>
        <v>0.05507904896794184</v>
      </c>
      <c r="U24" s="232">
        <f t="shared" si="2"/>
        <v>0.047</v>
      </c>
      <c r="V24" s="605">
        <f t="shared" si="3"/>
        <v>0.9513190184049081</v>
      </c>
      <c r="W24" s="13"/>
    </row>
    <row r="25" spans="1:23" ht="15" customHeight="1">
      <c r="A25" s="67">
        <v>2029</v>
      </c>
      <c r="B25" s="17">
        <v>0.18100000000000002</v>
      </c>
      <c r="C25" s="17">
        <v>0.06</v>
      </c>
      <c r="D25" s="17">
        <v>0.040999999999999995</v>
      </c>
      <c r="E25" s="17">
        <v>0.028999999999999998</v>
      </c>
      <c r="F25" s="17">
        <v>0.09</v>
      </c>
      <c r="G25" s="17">
        <v>0.21899999999999997</v>
      </c>
      <c r="H25" s="17">
        <v>0.048</v>
      </c>
      <c r="I25" s="17">
        <v>0.267</v>
      </c>
      <c r="J25" s="17">
        <v>-0.038</v>
      </c>
      <c r="K25" s="17">
        <v>-0.086</v>
      </c>
      <c r="L25" s="46">
        <v>1.02</v>
      </c>
      <c r="M25" s="17" t="s">
        <v>1</v>
      </c>
      <c r="N25" s="17">
        <v>-0.008</v>
      </c>
      <c r="O25" s="15"/>
      <c r="P25" s="317">
        <v>24700</v>
      </c>
      <c r="Q25" s="322">
        <v>33900</v>
      </c>
      <c r="R25" s="326">
        <f t="shared" si="0"/>
        <v>1.3724696356275303</v>
      </c>
      <c r="S25" s="69">
        <f t="shared" si="4"/>
        <v>0.029333333333333336</v>
      </c>
      <c r="T25" s="232">
        <f t="shared" si="1"/>
        <v>0.05361105299659494</v>
      </c>
      <c r="U25" s="232">
        <f t="shared" si="2"/>
        <v>0.048</v>
      </c>
      <c r="V25" s="605">
        <f t="shared" si="3"/>
        <v>1.0018377581120945</v>
      </c>
      <c r="W25" s="13"/>
    </row>
    <row r="26" spans="1:23" ht="14.25" customHeight="1">
      <c r="A26" s="67">
        <v>2030</v>
      </c>
      <c r="B26" s="17">
        <v>0.18100000000000002</v>
      </c>
      <c r="C26" s="17">
        <v>0.06</v>
      </c>
      <c r="D26" s="17">
        <v>0.042</v>
      </c>
      <c r="E26" s="17">
        <v>0.028999999999999998</v>
      </c>
      <c r="F26" s="17">
        <v>0.091</v>
      </c>
      <c r="G26" s="17">
        <v>0.223</v>
      </c>
      <c r="H26" s="17">
        <v>0.051</v>
      </c>
      <c r="I26" s="17">
        <v>0.27399999999999997</v>
      </c>
      <c r="J26" s="17">
        <v>-0.042</v>
      </c>
      <c r="K26" s="17">
        <v>-0.09300000000000001</v>
      </c>
      <c r="L26" s="46">
        <v>1.07</v>
      </c>
      <c r="M26" s="17" t="s">
        <v>1</v>
      </c>
      <c r="N26" s="17">
        <v>-0.008</v>
      </c>
      <c r="O26" s="15"/>
      <c r="P26" s="317">
        <v>25100</v>
      </c>
      <c r="Q26" s="322">
        <v>35300</v>
      </c>
      <c r="R26" s="326">
        <f t="shared" si="0"/>
        <v>1.406374501992032</v>
      </c>
      <c r="S26" s="69">
        <f t="shared" si="4"/>
        <v>0.03</v>
      </c>
      <c r="T26" s="232">
        <f t="shared" si="1"/>
        <v>0.054162849574215556</v>
      </c>
      <c r="U26" s="232">
        <f t="shared" si="2"/>
        <v>0.051</v>
      </c>
      <c r="V26" s="605">
        <f t="shared" si="3"/>
        <v>1.0541048158640227</v>
      </c>
      <c r="W26" s="13"/>
    </row>
    <row r="27" spans="1:23" ht="14.25" customHeight="1">
      <c r="A27" s="67">
        <v>2031</v>
      </c>
      <c r="B27" s="17">
        <v>0.18100000000000002</v>
      </c>
      <c r="C27" s="17">
        <v>0.061</v>
      </c>
      <c r="D27" s="17">
        <v>0.043</v>
      </c>
      <c r="E27" s="17">
        <v>0.03</v>
      </c>
      <c r="F27" s="17">
        <v>0.09300000000000001</v>
      </c>
      <c r="G27" s="17">
        <v>0.22699999999999998</v>
      </c>
      <c r="H27" s="17">
        <v>0.053</v>
      </c>
      <c r="I27" s="17">
        <v>0.28</v>
      </c>
      <c r="J27" s="17">
        <v>-0.045</v>
      </c>
      <c r="K27" s="17">
        <v>-0.099</v>
      </c>
      <c r="L27" s="46">
        <v>1.12</v>
      </c>
      <c r="M27" s="17" t="s">
        <v>1</v>
      </c>
      <c r="N27" s="17">
        <v>-0.009000000000000001</v>
      </c>
      <c r="O27" s="15"/>
      <c r="P27" s="317">
        <v>25700</v>
      </c>
      <c r="Q27" s="322">
        <v>36900</v>
      </c>
      <c r="R27" s="326">
        <f t="shared" si="0"/>
        <v>1.4357976653696498</v>
      </c>
      <c r="S27" s="69">
        <f t="shared" si="4"/>
        <v>0.03033333333333333</v>
      </c>
      <c r="T27" s="232">
        <f t="shared" si="1"/>
        <v>0.053785353618692446</v>
      </c>
      <c r="U27" s="232">
        <f t="shared" si="2"/>
        <v>0.053</v>
      </c>
      <c r="V27" s="605">
        <f t="shared" si="3"/>
        <v>1.1073983739837399</v>
      </c>
      <c r="W27" s="13"/>
    </row>
    <row r="28" spans="1:23" ht="15" customHeight="1">
      <c r="A28" s="67">
        <v>2032</v>
      </c>
      <c r="B28" s="17">
        <v>0.18100000000000002</v>
      </c>
      <c r="C28" s="17">
        <v>0.061</v>
      </c>
      <c r="D28" s="17">
        <v>0.044000000000000004</v>
      </c>
      <c r="E28" s="17">
        <v>0.03</v>
      </c>
      <c r="F28" s="17">
        <v>0.094</v>
      </c>
      <c r="G28" s="17">
        <v>0.23</v>
      </c>
      <c r="H28" s="17">
        <v>0.055999999999999994</v>
      </c>
      <c r="I28" s="17">
        <v>0.28600000000000003</v>
      </c>
      <c r="J28" s="17">
        <v>-0.049</v>
      </c>
      <c r="K28" s="17">
        <v>-0.105</v>
      </c>
      <c r="L28" s="46">
        <v>1.18</v>
      </c>
      <c r="M28" s="17" t="s">
        <v>1</v>
      </c>
      <c r="N28" s="17">
        <v>-0.009000000000000001</v>
      </c>
      <c r="O28" s="15"/>
      <c r="P28" s="317">
        <v>26200</v>
      </c>
      <c r="Q28" s="322">
        <v>38400</v>
      </c>
      <c r="R28" s="326">
        <f t="shared" si="0"/>
        <v>1.465648854961832</v>
      </c>
      <c r="S28" s="69">
        <f t="shared" si="4"/>
        <v>0.031000000000000003</v>
      </c>
      <c r="T28" s="232">
        <f t="shared" si="1"/>
        <v>0.053838873950337235</v>
      </c>
      <c r="U28" s="232">
        <f t="shared" si="2"/>
        <v>0.05599999999999999</v>
      </c>
      <c r="V28" s="605">
        <f t="shared" si="3"/>
        <v>1.168140625</v>
      </c>
      <c r="W28" s="13"/>
    </row>
    <row r="29" spans="1:23" ht="15" customHeight="1">
      <c r="A29" s="67">
        <v>2033</v>
      </c>
      <c r="B29" s="17">
        <v>0.18100000000000002</v>
      </c>
      <c r="C29" s="17">
        <v>0.062</v>
      </c>
      <c r="D29" s="17">
        <v>0.046</v>
      </c>
      <c r="E29" s="17">
        <v>0.03</v>
      </c>
      <c r="F29" s="17">
        <v>0.096</v>
      </c>
      <c r="G29" s="17">
        <v>0.23399999999999999</v>
      </c>
      <c r="H29" s="17">
        <v>0.059000000000000004</v>
      </c>
      <c r="I29" s="17">
        <v>0.293</v>
      </c>
      <c r="J29" s="17">
        <v>-0.053</v>
      </c>
      <c r="K29" s="17">
        <v>-0.11199999999999999</v>
      </c>
      <c r="L29" s="46">
        <v>1.25</v>
      </c>
      <c r="M29" s="17" t="s">
        <v>1</v>
      </c>
      <c r="N29" s="17">
        <v>-0.009000000000000001</v>
      </c>
      <c r="O29" s="15"/>
      <c r="P29" s="317">
        <v>26700</v>
      </c>
      <c r="Q29" s="322">
        <v>40100</v>
      </c>
      <c r="R29" s="326">
        <f t="shared" si="0"/>
        <v>1.5018726591760299</v>
      </c>
      <c r="S29" s="69">
        <f t="shared" si="4"/>
        <v>0.03133333333333333</v>
      </c>
      <c r="T29" s="232">
        <f t="shared" si="1"/>
        <v>0.0540234438775219</v>
      </c>
      <c r="U29" s="232">
        <f t="shared" si="2"/>
        <v>0.059000000000000004</v>
      </c>
      <c r="V29" s="605">
        <f t="shared" si="3"/>
        <v>1.2306184538653366</v>
      </c>
      <c r="W29" s="13"/>
    </row>
    <row r="30" spans="1:23" ht="15" customHeight="1">
      <c r="A30" s="67">
        <v>2034</v>
      </c>
      <c r="B30" s="17">
        <v>0.18100000000000002</v>
      </c>
      <c r="C30" s="17">
        <v>0.062</v>
      </c>
      <c r="D30" s="17">
        <v>0.047</v>
      </c>
      <c r="E30" s="17">
        <v>0.031</v>
      </c>
      <c r="F30" s="17">
        <v>0.096</v>
      </c>
      <c r="G30" s="17">
        <v>0.23600000000000002</v>
      </c>
      <c r="H30" s="17">
        <v>0.062</v>
      </c>
      <c r="I30" s="17">
        <v>0.298</v>
      </c>
      <c r="J30" s="17">
        <v>-0.054000000000000006</v>
      </c>
      <c r="K30" s="17">
        <v>-0.11599999999999999</v>
      </c>
      <c r="L30" s="46">
        <v>1.31</v>
      </c>
      <c r="M30" s="17" t="s">
        <v>1</v>
      </c>
      <c r="N30" s="17">
        <v>-0.009000000000000001</v>
      </c>
      <c r="O30" s="15"/>
      <c r="P30" s="317">
        <v>27300</v>
      </c>
      <c r="Q30" s="322">
        <v>41900</v>
      </c>
      <c r="R30" s="326">
        <f t="shared" si="0"/>
        <v>1.534798534798535</v>
      </c>
      <c r="S30" s="69">
        <f t="shared" si="4"/>
        <v>0.032</v>
      </c>
      <c r="T30" s="232">
        <f t="shared" si="1"/>
        <v>0.05390124191963782</v>
      </c>
      <c r="U30" s="232">
        <f t="shared" si="2"/>
        <v>0.062000000000000006</v>
      </c>
      <c r="V30" s="605">
        <f t="shared" si="3"/>
        <v>1.2947517899761336</v>
      </c>
      <c r="W30" s="13"/>
    </row>
    <row r="31" spans="1:23" ht="15">
      <c r="A31" s="67">
        <v>2035</v>
      </c>
      <c r="B31" s="17">
        <v>0.18100000000000002</v>
      </c>
      <c r="C31" s="17">
        <v>0.062</v>
      </c>
      <c r="D31" s="17">
        <v>0.048</v>
      </c>
      <c r="E31" s="17">
        <v>0.031</v>
      </c>
      <c r="F31" s="17">
        <v>0.096</v>
      </c>
      <c r="G31" s="17">
        <v>0.237</v>
      </c>
      <c r="H31" s="17">
        <v>0.065</v>
      </c>
      <c r="I31" s="17">
        <v>0.303</v>
      </c>
      <c r="J31" s="17">
        <v>-0.055999999999999994</v>
      </c>
      <c r="K31" s="17">
        <v>-0.121</v>
      </c>
      <c r="L31" s="46">
        <v>1.38</v>
      </c>
      <c r="M31" s="17" t="s">
        <v>1</v>
      </c>
      <c r="N31" s="17">
        <v>-0.01</v>
      </c>
      <c r="O31" s="15"/>
      <c r="P31" s="317">
        <v>27900</v>
      </c>
      <c r="Q31" s="322">
        <v>43700</v>
      </c>
      <c r="R31" s="326">
        <f t="shared" si="0"/>
        <v>1.5663082437275986</v>
      </c>
      <c r="S31" s="69">
        <f t="shared" si="4"/>
        <v>0.032</v>
      </c>
      <c r="T31" s="232">
        <f t="shared" si="1"/>
        <v>0.05356755584471915</v>
      </c>
      <c r="U31" s="232">
        <f t="shared" si="2"/>
        <v>0.065</v>
      </c>
      <c r="V31" s="605">
        <f t="shared" si="3"/>
        <v>1.362421052631579</v>
      </c>
      <c r="W31" s="13"/>
    </row>
    <row r="32" spans="1:23" ht="15">
      <c r="A32" s="67">
        <v>2036</v>
      </c>
      <c r="B32" s="17">
        <v>0.18100000000000002</v>
      </c>
      <c r="C32" s="17">
        <v>0.063</v>
      </c>
      <c r="D32" s="17">
        <v>0.049</v>
      </c>
      <c r="E32" s="17">
        <v>0.032</v>
      </c>
      <c r="F32" s="17">
        <v>0.096</v>
      </c>
      <c r="G32" s="17">
        <v>0.239</v>
      </c>
      <c r="H32" s="17">
        <v>0.069</v>
      </c>
      <c r="I32" s="17">
        <v>0.308</v>
      </c>
      <c r="J32" s="17">
        <v>-0.057999999999999996</v>
      </c>
      <c r="K32" s="17">
        <v>-0.127</v>
      </c>
      <c r="L32" s="46">
        <v>1.45</v>
      </c>
      <c r="M32" s="17" t="s">
        <v>1</v>
      </c>
      <c r="N32" s="17">
        <v>-0.01</v>
      </c>
      <c r="O32" s="15"/>
      <c r="P32" s="317">
        <v>28500</v>
      </c>
      <c r="Q32" s="322">
        <v>45600</v>
      </c>
      <c r="R32" s="326">
        <f t="shared" si="0"/>
        <v>1.6</v>
      </c>
      <c r="S32" s="69">
        <f t="shared" si="4"/>
        <v>0.032</v>
      </c>
      <c r="T32" s="232">
        <f t="shared" si="1"/>
        <v>0.0540687303883999</v>
      </c>
      <c r="U32" s="232">
        <f t="shared" si="2"/>
        <v>0.069</v>
      </c>
      <c r="V32" s="605">
        <f t="shared" si="3"/>
        <v>1.43365350877193</v>
      </c>
      <c r="W32" s="13"/>
    </row>
    <row r="33" spans="1:23" ht="15.75" thickBot="1">
      <c r="A33" s="67">
        <v>2037</v>
      </c>
      <c r="B33" s="17">
        <v>0.18100000000000002</v>
      </c>
      <c r="C33" s="17">
        <v>0.062</v>
      </c>
      <c r="D33" s="17">
        <v>0.05</v>
      </c>
      <c r="E33" s="17">
        <v>0.032</v>
      </c>
      <c r="F33" s="17">
        <v>0.096</v>
      </c>
      <c r="G33" s="17">
        <v>0.24</v>
      </c>
      <c r="H33" s="17">
        <v>0.07200000000000001</v>
      </c>
      <c r="I33" s="17">
        <v>0.313</v>
      </c>
      <c r="J33" s="17">
        <v>-0.059000000000000004</v>
      </c>
      <c r="K33" s="17">
        <v>-0.131</v>
      </c>
      <c r="L33" s="46">
        <v>1.51</v>
      </c>
      <c r="M33" s="17" t="s">
        <v>1</v>
      </c>
      <c r="N33" s="17">
        <v>-0.01</v>
      </c>
      <c r="O33" s="15"/>
      <c r="P33" s="318">
        <v>29100</v>
      </c>
      <c r="Q33" s="323">
        <v>47600</v>
      </c>
      <c r="R33" s="327">
        <f t="shared" si="0"/>
        <v>1.6357388316151202</v>
      </c>
      <c r="S33" s="72">
        <f t="shared" si="4"/>
        <v>0.032</v>
      </c>
      <c r="T33" s="233">
        <f t="shared" si="1"/>
        <v>0.05357477833497992</v>
      </c>
      <c r="U33" s="233">
        <f t="shared" si="2"/>
        <v>0.07200000000000001</v>
      </c>
      <c r="V33" s="606">
        <f t="shared" si="3"/>
        <v>1.5044159663865548</v>
      </c>
      <c r="W33" s="13"/>
    </row>
    <row r="34" spans="1:23" ht="15.75" thickBot="1">
      <c r="A34" s="146">
        <v>2038</v>
      </c>
      <c r="B34" s="112">
        <v>0.18100000000000002</v>
      </c>
      <c r="C34" s="112">
        <v>0.062</v>
      </c>
      <c r="D34" s="112">
        <v>0.051</v>
      </c>
      <c r="E34" s="112">
        <v>0.033</v>
      </c>
      <c r="F34" s="112">
        <v>0.096</v>
      </c>
      <c r="G34" s="112">
        <v>0.242</v>
      </c>
      <c r="H34" s="112">
        <v>0.075</v>
      </c>
      <c r="I34" s="112">
        <v>0.317</v>
      </c>
      <c r="J34" s="112">
        <v>-0.06</v>
      </c>
      <c r="K34" s="112">
        <v>-0.136</v>
      </c>
      <c r="L34" s="147">
        <v>1.58</v>
      </c>
      <c r="M34" s="112" t="s">
        <v>1</v>
      </c>
      <c r="N34" s="112">
        <v>-0.01</v>
      </c>
      <c r="O34" s="148"/>
      <c r="P34" s="213">
        <v>29800</v>
      </c>
      <c r="Q34" s="324">
        <v>49900</v>
      </c>
      <c r="R34" s="328">
        <f t="shared" si="0"/>
        <v>1.674496644295302</v>
      </c>
      <c r="S34" s="301">
        <f t="shared" si="4"/>
        <v>0.032</v>
      </c>
      <c r="T34" s="234">
        <f t="shared" si="1"/>
        <v>0.05339696739467741</v>
      </c>
      <c r="U34" s="234">
        <f t="shared" si="2"/>
        <v>0.075</v>
      </c>
      <c r="V34" s="607">
        <f t="shared" si="3"/>
        <v>1.5710741482965933</v>
      </c>
      <c r="W34" s="13"/>
    </row>
    <row r="35" spans="1:23" ht="15">
      <c r="A35" s="67">
        <v>2039</v>
      </c>
      <c r="B35" s="17">
        <v>0.18100000000000002</v>
      </c>
      <c r="C35" s="17">
        <v>0.062</v>
      </c>
      <c r="D35" s="17">
        <v>0.052000000000000005</v>
      </c>
      <c r="E35" s="17">
        <v>0.033</v>
      </c>
      <c r="F35" s="17">
        <v>0.096</v>
      </c>
      <c r="G35" s="17">
        <v>0.243</v>
      </c>
      <c r="H35" s="17">
        <v>0.079</v>
      </c>
      <c r="I35" s="17">
        <v>0.322</v>
      </c>
      <c r="J35" s="17">
        <v>-0.061</v>
      </c>
      <c r="K35" s="17">
        <v>-0.14</v>
      </c>
      <c r="L35" s="46">
        <v>1.65</v>
      </c>
      <c r="M35" s="17" t="s">
        <v>1</v>
      </c>
      <c r="N35" s="17">
        <v>-0.011000000000000001</v>
      </c>
      <c r="O35" s="15"/>
      <c r="P35" s="319">
        <v>30500</v>
      </c>
      <c r="Q35" s="325">
        <v>52100</v>
      </c>
      <c r="R35" s="329">
        <f t="shared" si="0"/>
        <v>1.7081967213114755</v>
      </c>
      <c r="S35" s="70">
        <f t="shared" si="4"/>
        <v>0.032</v>
      </c>
      <c r="T35" s="231">
        <f t="shared" si="1"/>
        <v>0.053605360666306334</v>
      </c>
      <c r="U35" s="231">
        <f t="shared" si="2"/>
        <v>0.07899999999999999</v>
      </c>
      <c r="V35" s="608">
        <f t="shared" si="3"/>
        <v>1.6457332053742804</v>
      </c>
      <c r="W35" s="13"/>
    </row>
    <row r="36" spans="1:23" ht="15">
      <c r="A36" s="67">
        <v>2040</v>
      </c>
      <c r="B36" s="17">
        <v>0.18100000000000002</v>
      </c>
      <c r="C36" s="17">
        <v>0.062</v>
      </c>
      <c r="D36" s="17">
        <v>0.053</v>
      </c>
      <c r="E36" s="17">
        <v>0.034</v>
      </c>
      <c r="F36" s="17">
        <v>0.096</v>
      </c>
      <c r="G36" s="17">
        <v>0.244</v>
      </c>
      <c r="H36" s="17">
        <v>0.08199999999999999</v>
      </c>
      <c r="I36" s="17">
        <v>0.327</v>
      </c>
      <c r="J36" s="17">
        <v>-0.063</v>
      </c>
      <c r="K36" s="17">
        <v>-0.145</v>
      </c>
      <c r="L36" s="46">
        <v>1.73</v>
      </c>
      <c r="M36" s="17" t="s">
        <v>1</v>
      </c>
      <c r="N36" s="17">
        <v>-0.011000000000000001</v>
      </c>
      <c r="O36" s="15"/>
      <c r="P36" s="317">
        <v>31200</v>
      </c>
      <c r="Q36" s="322">
        <v>54400</v>
      </c>
      <c r="R36" s="326">
        <f t="shared" si="0"/>
        <v>1.7435897435897436</v>
      </c>
      <c r="S36" s="69">
        <f t="shared" si="4"/>
        <v>0.032</v>
      </c>
      <c r="T36" s="232">
        <f t="shared" si="1"/>
        <v>0.05310356075279248</v>
      </c>
      <c r="U36" s="232">
        <f t="shared" si="2"/>
        <v>0.08199999999999999</v>
      </c>
      <c r="V36" s="605">
        <f t="shared" si="3"/>
        <v>1.7221525735294119</v>
      </c>
      <c r="W36" s="13"/>
    </row>
    <row r="37" spans="1:23" ht="15">
      <c r="A37" s="67">
        <v>2041</v>
      </c>
      <c r="B37" s="17">
        <v>0.18100000000000002</v>
      </c>
      <c r="C37" s="17">
        <v>0.062</v>
      </c>
      <c r="D37" s="17">
        <v>0.053</v>
      </c>
      <c r="E37" s="17">
        <v>0.034</v>
      </c>
      <c r="F37" s="17">
        <v>0.096</v>
      </c>
      <c r="G37" s="17">
        <v>0.245</v>
      </c>
      <c r="H37" s="17">
        <v>0.086</v>
      </c>
      <c r="I37" s="17">
        <v>0.332</v>
      </c>
      <c r="J37" s="17">
        <v>-0.064</v>
      </c>
      <c r="K37" s="17">
        <v>-0.15</v>
      </c>
      <c r="L37" s="46">
        <v>1.81</v>
      </c>
      <c r="M37" s="17" t="s">
        <v>1</v>
      </c>
      <c r="N37" s="17">
        <v>-0.011000000000000001</v>
      </c>
      <c r="O37" s="15"/>
      <c r="P37" s="317">
        <v>31900</v>
      </c>
      <c r="Q37" s="322">
        <v>56800</v>
      </c>
      <c r="R37" s="326">
        <f t="shared" si="0"/>
        <v>1.780564263322884</v>
      </c>
      <c r="S37" s="69">
        <f t="shared" si="4"/>
        <v>0.032</v>
      </c>
      <c r="T37" s="232">
        <f t="shared" si="1"/>
        <v>0.053172231746809254</v>
      </c>
      <c r="U37" s="232">
        <f t="shared" si="2"/>
        <v>0.086</v>
      </c>
      <c r="V37" s="605">
        <f t="shared" si="3"/>
        <v>1.7993855633802818</v>
      </c>
      <c r="W37" s="13"/>
    </row>
    <row r="38" spans="1:23" ht="15">
      <c r="A38" s="67">
        <v>2042</v>
      </c>
      <c r="B38" s="17">
        <v>0.18100000000000002</v>
      </c>
      <c r="C38" s="17">
        <v>0.062</v>
      </c>
      <c r="D38" s="17">
        <v>0.054000000000000006</v>
      </c>
      <c r="E38" s="17">
        <v>0.034</v>
      </c>
      <c r="F38" s="17">
        <v>0.096</v>
      </c>
      <c r="G38" s="17">
        <v>0.24600000000000002</v>
      </c>
      <c r="H38" s="17">
        <v>0.09</v>
      </c>
      <c r="I38" s="17">
        <v>0.336</v>
      </c>
      <c r="J38" s="17">
        <v>-0.065</v>
      </c>
      <c r="K38" s="17">
        <v>-0.155</v>
      </c>
      <c r="L38" s="46">
        <v>1.88</v>
      </c>
      <c r="M38" s="17" t="s">
        <v>1</v>
      </c>
      <c r="N38" s="17">
        <v>-0.011000000000000001</v>
      </c>
      <c r="O38" s="15"/>
      <c r="P38" s="317">
        <v>32600</v>
      </c>
      <c r="Q38" s="322">
        <v>59400</v>
      </c>
      <c r="R38" s="326">
        <f t="shared" si="0"/>
        <v>1.822085889570552</v>
      </c>
      <c r="S38" s="69">
        <f t="shared" si="4"/>
        <v>0.032</v>
      </c>
      <c r="T38" s="232">
        <f t="shared" si="1"/>
        <v>0.05331360085206024</v>
      </c>
      <c r="U38" s="232">
        <f t="shared" si="2"/>
        <v>0.09</v>
      </c>
      <c r="V38" s="605">
        <f t="shared" si="3"/>
        <v>1.8756245791245791</v>
      </c>
      <c r="W38" s="13"/>
    </row>
    <row r="39" spans="1:23" ht="15">
      <c r="A39" s="67">
        <v>2043</v>
      </c>
      <c r="B39" s="17">
        <v>0.18100000000000002</v>
      </c>
      <c r="C39" s="17">
        <v>0.062</v>
      </c>
      <c r="D39" s="17">
        <v>0.055</v>
      </c>
      <c r="E39" s="17">
        <v>0.035</v>
      </c>
      <c r="F39" s="17">
        <v>0.096</v>
      </c>
      <c r="G39" s="17">
        <v>0.248</v>
      </c>
      <c r="H39" s="17">
        <v>0.094</v>
      </c>
      <c r="I39" s="17">
        <v>0.341</v>
      </c>
      <c r="J39" s="17">
        <v>-0.066</v>
      </c>
      <c r="K39" s="17">
        <v>-0.16</v>
      </c>
      <c r="L39" s="46">
        <v>1.96</v>
      </c>
      <c r="M39" s="17" t="s">
        <v>1</v>
      </c>
      <c r="N39" s="17">
        <v>-0.012</v>
      </c>
      <c r="O39" s="15"/>
      <c r="P39" s="317">
        <v>33300</v>
      </c>
      <c r="Q39" s="322">
        <v>62000</v>
      </c>
      <c r="R39" s="326">
        <f t="shared" si="0"/>
        <v>1.8618618618618619</v>
      </c>
      <c r="S39" s="69">
        <f t="shared" si="4"/>
        <v>0.032</v>
      </c>
      <c r="T39" s="232">
        <f t="shared" si="1"/>
        <v>0.05330401673387594</v>
      </c>
      <c r="U39" s="232">
        <f t="shared" si="2"/>
        <v>0.094</v>
      </c>
      <c r="V39" s="605">
        <f t="shared" si="3"/>
        <v>1.9579693548387098</v>
      </c>
      <c r="W39" s="13"/>
    </row>
    <row r="40" spans="1:23" ht="15">
      <c r="A40" s="67">
        <v>2044</v>
      </c>
      <c r="B40" s="17">
        <v>0.18100000000000002</v>
      </c>
      <c r="C40" s="17">
        <v>0.061</v>
      </c>
      <c r="D40" s="17">
        <v>0.055999999999999994</v>
      </c>
      <c r="E40" s="17">
        <v>0.035</v>
      </c>
      <c r="F40" s="17">
        <v>0.096</v>
      </c>
      <c r="G40" s="17">
        <v>0.249</v>
      </c>
      <c r="H40" s="17">
        <v>0.098</v>
      </c>
      <c r="I40" s="17">
        <v>0.34700000000000003</v>
      </c>
      <c r="J40" s="17">
        <v>-0.067</v>
      </c>
      <c r="K40" s="17">
        <v>-0.165</v>
      </c>
      <c r="L40" s="46">
        <v>2.04</v>
      </c>
      <c r="M40" s="17" t="s">
        <v>1</v>
      </c>
      <c r="N40" s="17">
        <v>-0.012</v>
      </c>
      <c r="O40" s="15"/>
      <c r="P40" s="317">
        <v>34000</v>
      </c>
      <c r="Q40" s="322">
        <v>64800</v>
      </c>
      <c r="R40" s="326">
        <f t="shared" si="0"/>
        <v>1.9058823529411764</v>
      </c>
      <c r="S40" s="69">
        <f t="shared" si="4"/>
        <v>0.032</v>
      </c>
      <c r="T40" s="232">
        <f t="shared" si="1"/>
        <v>0.05326475613407782</v>
      </c>
      <c r="U40" s="232">
        <f t="shared" si="2"/>
        <v>0.098</v>
      </c>
      <c r="V40" s="605">
        <f t="shared" si="3"/>
        <v>2.038365740740741</v>
      </c>
      <c r="W40" s="13"/>
    </row>
    <row r="41" spans="1:23" ht="15">
      <c r="A41" s="67">
        <v>2045</v>
      </c>
      <c r="B41" s="17">
        <v>0.18100000000000002</v>
      </c>
      <c r="C41" s="17">
        <v>0.061</v>
      </c>
      <c r="D41" s="17">
        <v>0.057</v>
      </c>
      <c r="E41" s="17">
        <v>0.036000000000000004</v>
      </c>
      <c r="F41" s="17">
        <v>0.096</v>
      </c>
      <c r="G41" s="17">
        <v>0.25</v>
      </c>
      <c r="H41" s="17">
        <v>0.102</v>
      </c>
      <c r="I41" s="17">
        <v>0.35200000000000004</v>
      </c>
      <c r="J41" s="17">
        <v>-0.068</v>
      </c>
      <c r="K41" s="17">
        <v>-0.17</v>
      </c>
      <c r="L41" s="46">
        <v>2.13</v>
      </c>
      <c r="M41" s="17" t="s">
        <v>1</v>
      </c>
      <c r="N41" s="17">
        <v>-0.012</v>
      </c>
      <c r="O41" s="15"/>
      <c r="P41" s="317">
        <v>34800</v>
      </c>
      <c r="Q41" s="322">
        <v>67700</v>
      </c>
      <c r="R41" s="326">
        <f aca="true" t="shared" si="5" ref="R41:R72">Q41/P41</f>
        <v>1.9454022988505748</v>
      </c>
      <c r="S41" s="69">
        <f t="shared" si="4"/>
        <v>0.032</v>
      </c>
      <c r="T41" s="232">
        <f t="shared" si="1"/>
        <v>0.05322062466835374</v>
      </c>
      <c r="U41" s="232">
        <f t="shared" si="2"/>
        <v>0.102</v>
      </c>
      <c r="V41" s="605">
        <f t="shared" si="3"/>
        <v>2.122050221565731</v>
      </c>
      <c r="W41" s="13"/>
    </row>
    <row r="42" spans="1:23" ht="15">
      <c r="A42" s="67">
        <v>2046</v>
      </c>
      <c r="B42" s="17">
        <v>0.18100000000000002</v>
      </c>
      <c r="C42" s="17">
        <v>0.061</v>
      </c>
      <c r="D42" s="17">
        <v>0.057999999999999996</v>
      </c>
      <c r="E42" s="17">
        <v>0.036000000000000004</v>
      </c>
      <c r="F42" s="17">
        <v>0.096</v>
      </c>
      <c r="G42" s="17">
        <v>0.251</v>
      </c>
      <c r="H42" s="17">
        <v>0.106</v>
      </c>
      <c r="I42" s="17">
        <v>0.35700000000000004</v>
      </c>
      <c r="J42" s="17">
        <v>-0.07</v>
      </c>
      <c r="K42" s="17">
        <v>-0.17600000000000002</v>
      </c>
      <c r="L42" s="46">
        <v>2.21</v>
      </c>
      <c r="M42" s="17" t="s">
        <v>1</v>
      </c>
      <c r="N42" s="17">
        <v>-0.012</v>
      </c>
      <c r="O42" s="15"/>
      <c r="P42" s="317">
        <v>35600</v>
      </c>
      <c r="Q42" s="322">
        <v>70800</v>
      </c>
      <c r="R42" s="326">
        <f t="shared" si="5"/>
        <v>1.9887640449438202</v>
      </c>
      <c r="S42" s="69">
        <f t="shared" si="4"/>
        <v>0.032</v>
      </c>
      <c r="T42" s="232">
        <f t="shared" si="1"/>
        <v>0.053155863804035565</v>
      </c>
      <c r="U42" s="232">
        <f t="shared" si="2"/>
        <v>0.106</v>
      </c>
      <c r="V42" s="605">
        <f t="shared" si="3"/>
        <v>2.2051355932203385</v>
      </c>
      <c r="W42" s="13"/>
    </row>
    <row r="43" spans="1:23" ht="15">
      <c r="A43" s="67">
        <v>2047</v>
      </c>
      <c r="B43" s="17">
        <v>0.18100000000000002</v>
      </c>
      <c r="C43" s="17">
        <v>0.061</v>
      </c>
      <c r="D43" s="17">
        <v>0.057999999999999996</v>
      </c>
      <c r="E43" s="17">
        <v>0.037000000000000005</v>
      </c>
      <c r="F43" s="17">
        <v>0.096</v>
      </c>
      <c r="G43" s="17">
        <v>0.252</v>
      </c>
      <c r="H43" s="17">
        <v>0.11</v>
      </c>
      <c r="I43" s="17">
        <v>0.36200000000000004</v>
      </c>
      <c r="J43" s="17">
        <v>-0.071</v>
      </c>
      <c r="K43" s="17">
        <v>-0.18100000000000002</v>
      </c>
      <c r="L43" s="46">
        <v>2.3</v>
      </c>
      <c r="M43" s="17" t="s">
        <v>1</v>
      </c>
      <c r="N43" s="17">
        <v>-0.012</v>
      </c>
      <c r="O43" s="15"/>
      <c r="P43" s="317">
        <v>36300</v>
      </c>
      <c r="Q43" s="322">
        <v>73900</v>
      </c>
      <c r="R43" s="326">
        <f t="shared" si="5"/>
        <v>2.0358126721763083</v>
      </c>
      <c r="S43" s="69">
        <f t="shared" si="4"/>
        <v>0.032</v>
      </c>
      <c r="T43" s="232">
        <f t="shared" si="1"/>
        <v>0.05295760297302642</v>
      </c>
      <c r="U43" s="232">
        <f t="shared" si="2"/>
        <v>0.11</v>
      </c>
      <c r="V43" s="605">
        <f t="shared" si="3"/>
        <v>2.293633288227334</v>
      </c>
      <c r="W43" s="13"/>
    </row>
    <row r="44" spans="1:23" ht="15.75" thickBot="1">
      <c r="A44" s="67">
        <v>2048</v>
      </c>
      <c r="B44" s="17">
        <v>0.18100000000000002</v>
      </c>
      <c r="C44" s="17">
        <v>0.061</v>
      </c>
      <c r="D44" s="17">
        <v>0.059000000000000004</v>
      </c>
      <c r="E44" s="17">
        <v>0.037000000000000005</v>
      </c>
      <c r="F44" s="17">
        <v>0.096</v>
      </c>
      <c r="G44" s="17">
        <v>0.254</v>
      </c>
      <c r="H44" s="17">
        <v>0.114</v>
      </c>
      <c r="I44" s="17">
        <v>0.368</v>
      </c>
      <c r="J44" s="17">
        <v>-0.07200000000000001</v>
      </c>
      <c r="K44" s="17">
        <v>-0.187</v>
      </c>
      <c r="L44" s="46">
        <v>2.39</v>
      </c>
      <c r="M44" s="17" t="s">
        <v>1</v>
      </c>
      <c r="N44" s="17">
        <v>-0.013000000000000001</v>
      </c>
      <c r="O44" s="15"/>
      <c r="P44" s="318">
        <v>37100</v>
      </c>
      <c r="Q44" s="323">
        <v>77100</v>
      </c>
      <c r="R44" s="327">
        <f t="shared" si="5"/>
        <v>2.078167115902965</v>
      </c>
      <c r="S44" s="72">
        <f t="shared" si="4"/>
        <v>0.032</v>
      </c>
      <c r="T44" s="233">
        <f t="shared" si="1"/>
        <v>0.05271829653696922</v>
      </c>
      <c r="U44" s="233">
        <f t="shared" si="2"/>
        <v>0.11399999999999999</v>
      </c>
      <c r="V44" s="606">
        <f t="shared" si="3"/>
        <v>2.3844370946822306</v>
      </c>
      <c r="W44" s="13"/>
    </row>
    <row r="45" spans="1:23" ht="15.75" thickBot="1">
      <c r="A45" s="146">
        <v>2049</v>
      </c>
      <c r="B45" s="112">
        <v>0.18100000000000002</v>
      </c>
      <c r="C45" s="112">
        <v>0.062</v>
      </c>
      <c r="D45" s="112">
        <v>0.06</v>
      </c>
      <c r="E45" s="112">
        <v>0.037000000000000005</v>
      </c>
      <c r="F45" s="112">
        <v>0.096</v>
      </c>
      <c r="G45" s="112">
        <v>0.255</v>
      </c>
      <c r="H45" s="112">
        <v>0.12</v>
      </c>
      <c r="I45" s="112">
        <v>0.375</v>
      </c>
      <c r="J45" s="112">
        <v>-0.07400000000000001</v>
      </c>
      <c r="K45" s="112">
        <v>-0.193</v>
      </c>
      <c r="L45" s="147">
        <v>2.49</v>
      </c>
      <c r="M45" s="112" t="s">
        <v>1</v>
      </c>
      <c r="N45" s="112">
        <v>-0.013000000000000001</v>
      </c>
      <c r="O45" s="148"/>
      <c r="P45" s="213">
        <v>37900</v>
      </c>
      <c r="Q45" s="324">
        <v>80400</v>
      </c>
      <c r="R45" s="330">
        <f t="shared" si="5"/>
        <v>2.1213720316622693</v>
      </c>
      <c r="S45" s="73">
        <f t="shared" si="4"/>
        <v>0.032</v>
      </c>
      <c r="T45" s="234">
        <f t="shared" si="1"/>
        <v>0.053343565625910555</v>
      </c>
      <c r="U45" s="234">
        <f t="shared" si="2"/>
        <v>0.12</v>
      </c>
      <c r="V45" s="607">
        <f t="shared" si="3"/>
        <v>2.480568407960199</v>
      </c>
      <c r="W45" s="13"/>
    </row>
    <row r="46" spans="1:23" ht="16.5" customHeight="1">
      <c r="A46" s="67">
        <v>2050</v>
      </c>
      <c r="B46" s="17">
        <v>0.18100000000000002</v>
      </c>
      <c r="C46" s="17">
        <v>0.061</v>
      </c>
      <c r="D46" s="17">
        <v>0.061</v>
      </c>
      <c r="E46" s="17">
        <v>0.038</v>
      </c>
      <c r="F46" s="17">
        <v>0.096</v>
      </c>
      <c r="G46" s="17">
        <v>0.256</v>
      </c>
      <c r="H46" s="74" t="s">
        <v>58</v>
      </c>
      <c r="I46" s="74" t="s">
        <v>58</v>
      </c>
      <c r="J46" s="17">
        <v>-0.075</v>
      </c>
      <c r="K46" s="55">
        <v>-0.21221041626437812</v>
      </c>
      <c r="L46" s="75" t="s">
        <v>59</v>
      </c>
      <c r="M46" s="17" t="s">
        <v>1</v>
      </c>
      <c r="N46" s="17">
        <v>-0.013000000000000001</v>
      </c>
      <c r="O46" s="15"/>
      <c r="P46" s="319">
        <v>38700</v>
      </c>
      <c r="Q46" s="325">
        <v>84000</v>
      </c>
      <c r="R46" s="329">
        <f t="shared" si="5"/>
        <v>2.1705426356589146</v>
      </c>
      <c r="S46" s="70">
        <f t="shared" si="4"/>
        <v>0.032</v>
      </c>
      <c r="T46" s="231" t="s">
        <v>68</v>
      </c>
      <c r="U46" s="235" t="s">
        <v>68</v>
      </c>
      <c r="V46" s="289" t="s">
        <v>68</v>
      </c>
      <c r="W46" s="13"/>
    </row>
    <row r="47" spans="1:23" ht="16.5" customHeight="1">
      <c r="A47" s="67">
        <v>2051</v>
      </c>
      <c r="B47" s="17">
        <v>0.18100000000000002</v>
      </c>
      <c r="C47" s="17">
        <v>0.061</v>
      </c>
      <c r="D47" s="17">
        <v>0.062</v>
      </c>
      <c r="E47" s="17">
        <v>0.038</v>
      </c>
      <c r="F47" s="17">
        <v>0.096</v>
      </c>
      <c r="G47" s="17">
        <v>0.257</v>
      </c>
      <c r="H47" s="74" t="s">
        <v>58</v>
      </c>
      <c r="I47" s="74" t="s">
        <v>58</v>
      </c>
      <c r="J47" s="17">
        <v>-0.076</v>
      </c>
      <c r="K47" s="55">
        <v>-0.21221041626437812</v>
      </c>
      <c r="L47" s="75" t="s">
        <v>59</v>
      </c>
      <c r="M47" s="17" t="s">
        <v>1</v>
      </c>
      <c r="N47" s="17">
        <v>-0.013000000000000001</v>
      </c>
      <c r="O47" s="15"/>
      <c r="P47" s="317">
        <v>39600</v>
      </c>
      <c r="Q47" s="322">
        <v>87800</v>
      </c>
      <c r="R47" s="326">
        <f t="shared" si="5"/>
        <v>2.217171717171717</v>
      </c>
      <c r="S47" s="69">
        <f aca="true" t="shared" si="6" ref="S47:S78">F46*($S$14/$F$14)</f>
        <v>0.032</v>
      </c>
      <c r="T47" s="232" t="s">
        <v>68</v>
      </c>
      <c r="U47" s="285" t="s">
        <v>68</v>
      </c>
      <c r="V47" s="284" t="s">
        <v>68</v>
      </c>
      <c r="W47" s="13"/>
    </row>
    <row r="48" spans="1:23" ht="16.5" customHeight="1">
      <c r="A48" s="67">
        <v>2052</v>
      </c>
      <c r="B48" s="17">
        <v>0.18100000000000002</v>
      </c>
      <c r="C48" s="17">
        <v>0.061</v>
      </c>
      <c r="D48" s="17">
        <v>0.063</v>
      </c>
      <c r="E48" s="17">
        <v>0.038</v>
      </c>
      <c r="F48" s="17">
        <v>0.096</v>
      </c>
      <c r="G48" s="17">
        <v>0.258</v>
      </c>
      <c r="H48" s="74" t="s">
        <v>58</v>
      </c>
      <c r="I48" s="74" t="s">
        <v>58</v>
      </c>
      <c r="J48" s="17">
        <v>-0.077</v>
      </c>
      <c r="K48" s="55">
        <v>-0.21221041626437812</v>
      </c>
      <c r="L48" s="75" t="s">
        <v>59</v>
      </c>
      <c r="M48" s="17" t="s">
        <v>1</v>
      </c>
      <c r="N48" s="17">
        <v>-0.013999999999999999</v>
      </c>
      <c r="O48" s="15"/>
      <c r="P48" s="317">
        <v>40400</v>
      </c>
      <c r="Q48" s="322">
        <v>91600</v>
      </c>
      <c r="R48" s="326">
        <f t="shared" si="5"/>
        <v>2.267326732673267</v>
      </c>
      <c r="S48" s="69">
        <f t="shared" si="6"/>
        <v>0.032</v>
      </c>
      <c r="T48" s="232" t="s">
        <v>68</v>
      </c>
      <c r="U48" s="285" t="s">
        <v>68</v>
      </c>
      <c r="V48" s="284" t="s">
        <v>68</v>
      </c>
      <c r="W48" s="13"/>
    </row>
    <row r="49" spans="1:23" ht="16.5" customHeight="1">
      <c r="A49" s="67">
        <v>2053</v>
      </c>
      <c r="B49" s="17">
        <v>0.18100000000000002</v>
      </c>
      <c r="C49" s="17">
        <v>0.062</v>
      </c>
      <c r="D49" s="17">
        <v>0.063</v>
      </c>
      <c r="E49" s="17">
        <v>0.039</v>
      </c>
      <c r="F49" s="17">
        <v>0.096</v>
      </c>
      <c r="G49" s="17">
        <v>0.26</v>
      </c>
      <c r="H49" s="74" t="s">
        <v>58</v>
      </c>
      <c r="I49" s="74" t="s">
        <v>58</v>
      </c>
      <c r="J49" s="17">
        <v>-0.079</v>
      </c>
      <c r="K49" s="55">
        <v>-0.21221041626437812</v>
      </c>
      <c r="L49" s="75" t="s">
        <v>59</v>
      </c>
      <c r="M49" s="17" t="s">
        <v>1</v>
      </c>
      <c r="N49" s="17">
        <v>-0.013999999999999999</v>
      </c>
      <c r="O49" s="15"/>
      <c r="P49" s="317">
        <v>41200</v>
      </c>
      <c r="Q49" s="322">
        <v>95500</v>
      </c>
      <c r="R49" s="326">
        <f t="shared" si="5"/>
        <v>2.3179611650485437</v>
      </c>
      <c r="S49" s="69">
        <f t="shared" si="6"/>
        <v>0.032</v>
      </c>
      <c r="T49" s="232" t="s">
        <v>68</v>
      </c>
      <c r="U49" s="285" t="s">
        <v>68</v>
      </c>
      <c r="V49" s="284" t="s">
        <v>68</v>
      </c>
      <c r="W49" s="13"/>
    </row>
    <row r="50" spans="1:23" ht="16.5" customHeight="1">
      <c r="A50" s="67">
        <v>2054</v>
      </c>
      <c r="B50" s="17">
        <v>0.18100000000000002</v>
      </c>
      <c r="C50" s="17">
        <v>0.062</v>
      </c>
      <c r="D50" s="17">
        <v>0.064</v>
      </c>
      <c r="E50" s="17">
        <v>0.039</v>
      </c>
      <c r="F50" s="17">
        <v>0.096</v>
      </c>
      <c r="G50" s="17">
        <v>0.261</v>
      </c>
      <c r="H50" s="74" t="s">
        <v>58</v>
      </c>
      <c r="I50" s="74" t="s">
        <v>58</v>
      </c>
      <c r="J50" s="17">
        <v>-0.08</v>
      </c>
      <c r="K50" s="55">
        <v>-0.21221041626437812</v>
      </c>
      <c r="L50" s="75" t="s">
        <v>59</v>
      </c>
      <c r="M50" s="17" t="s">
        <v>1</v>
      </c>
      <c r="N50" s="17">
        <v>-0.013999999999999999</v>
      </c>
      <c r="O50" s="15"/>
      <c r="P50" s="317">
        <v>42100</v>
      </c>
      <c r="Q50" s="322">
        <v>99800</v>
      </c>
      <c r="R50" s="326">
        <f t="shared" si="5"/>
        <v>2.370546318289786</v>
      </c>
      <c r="S50" s="69">
        <f t="shared" si="6"/>
        <v>0.032</v>
      </c>
      <c r="T50" s="232" t="s">
        <v>68</v>
      </c>
      <c r="U50" s="285" t="s">
        <v>68</v>
      </c>
      <c r="V50" s="284" t="s">
        <v>68</v>
      </c>
      <c r="W50" s="13"/>
    </row>
    <row r="51" spans="1:23" ht="16.5" customHeight="1">
      <c r="A51" s="67">
        <v>2055</v>
      </c>
      <c r="B51" s="17">
        <v>0.18100000000000002</v>
      </c>
      <c r="C51" s="17">
        <v>0.062</v>
      </c>
      <c r="D51" s="17">
        <v>0.065</v>
      </c>
      <c r="E51" s="17">
        <v>0.039</v>
      </c>
      <c r="F51" s="17">
        <v>0.096</v>
      </c>
      <c r="G51" s="17">
        <v>0.263</v>
      </c>
      <c r="H51" s="74" t="s">
        <v>58</v>
      </c>
      <c r="I51" s="74" t="s">
        <v>58</v>
      </c>
      <c r="J51" s="17">
        <v>-0.081</v>
      </c>
      <c r="K51" s="55">
        <v>-0.21221041626437812</v>
      </c>
      <c r="L51" s="75" t="s">
        <v>59</v>
      </c>
      <c r="M51" s="17" t="s">
        <v>1</v>
      </c>
      <c r="N51" s="17">
        <v>-0.015</v>
      </c>
      <c r="O51" s="15"/>
      <c r="P51" s="317">
        <v>43200</v>
      </c>
      <c r="Q51" s="322">
        <v>104500</v>
      </c>
      <c r="R51" s="326">
        <f t="shared" si="5"/>
        <v>2.4189814814814814</v>
      </c>
      <c r="S51" s="69">
        <f t="shared" si="6"/>
        <v>0.032</v>
      </c>
      <c r="T51" s="232" t="s">
        <v>68</v>
      </c>
      <c r="U51" s="285" t="s">
        <v>68</v>
      </c>
      <c r="V51" s="284" t="s">
        <v>68</v>
      </c>
      <c r="W51" s="13"/>
    </row>
    <row r="52" spans="1:23" ht="16.5" customHeight="1">
      <c r="A52" s="67">
        <v>2056</v>
      </c>
      <c r="B52" s="17">
        <v>0.18100000000000002</v>
      </c>
      <c r="C52" s="17">
        <v>0.062</v>
      </c>
      <c r="D52" s="17">
        <v>0.066</v>
      </c>
      <c r="E52" s="17">
        <v>0.04</v>
      </c>
      <c r="F52" s="17">
        <v>0.096</v>
      </c>
      <c r="G52" s="17">
        <v>0.264</v>
      </c>
      <c r="H52" s="74" t="s">
        <v>58</v>
      </c>
      <c r="I52" s="74" t="s">
        <v>58</v>
      </c>
      <c r="J52" s="17">
        <v>-0.083</v>
      </c>
      <c r="K52" s="55">
        <v>-0.21221041626437812</v>
      </c>
      <c r="L52" s="75" t="s">
        <v>59</v>
      </c>
      <c r="M52" s="17" t="s">
        <v>1</v>
      </c>
      <c r="N52" s="17">
        <v>-0.015</v>
      </c>
      <c r="O52" s="15"/>
      <c r="P52" s="317">
        <v>44100</v>
      </c>
      <c r="Q52" s="322">
        <v>109100</v>
      </c>
      <c r="R52" s="326">
        <f t="shared" si="5"/>
        <v>2.473922902494331</v>
      </c>
      <c r="S52" s="69">
        <f t="shared" si="6"/>
        <v>0.032</v>
      </c>
      <c r="T52" s="232" t="s">
        <v>68</v>
      </c>
      <c r="U52" s="285" t="s">
        <v>68</v>
      </c>
      <c r="V52" s="284" t="s">
        <v>68</v>
      </c>
      <c r="W52" s="13"/>
    </row>
    <row r="53" spans="1:23" ht="16.5" customHeight="1">
      <c r="A53" s="67">
        <v>2057</v>
      </c>
      <c r="B53" s="17">
        <v>0.18100000000000002</v>
      </c>
      <c r="C53" s="17">
        <v>0.063</v>
      </c>
      <c r="D53" s="17">
        <v>0.067</v>
      </c>
      <c r="E53" s="17">
        <v>0.04</v>
      </c>
      <c r="F53" s="17">
        <v>0.096</v>
      </c>
      <c r="G53" s="17">
        <v>0.266</v>
      </c>
      <c r="H53" s="74" t="s">
        <v>58</v>
      </c>
      <c r="I53" s="74" t="s">
        <v>58</v>
      </c>
      <c r="J53" s="17">
        <v>-0.084</v>
      </c>
      <c r="K53" s="55">
        <v>-0.21221041626437812</v>
      </c>
      <c r="L53" s="75" t="s">
        <v>59</v>
      </c>
      <c r="M53" s="17" t="s">
        <v>1</v>
      </c>
      <c r="N53" s="17">
        <v>-0.015</v>
      </c>
      <c r="O53" s="15"/>
      <c r="P53" s="317">
        <v>45000</v>
      </c>
      <c r="Q53" s="322">
        <v>113900</v>
      </c>
      <c r="R53" s="326">
        <f t="shared" si="5"/>
        <v>2.531111111111111</v>
      </c>
      <c r="S53" s="69">
        <f t="shared" si="6"/>
        <v>0.032</v>
      </c>
      <c r="T53" s="232" t="s">
        <v>68</v>
      </c>
      <c r="U53" s="285" t="s">
        <v>68</v>
      </c>
      <c r="V53" s="284" t="s">
        <v>68</v>
      </c>
      <c r="W53" s="13"/>
    </row>
    <row r="54" spans="1:23" ht="16.5" customHeight="1">
      <c r="A54" s="67">
        <v>2058</v>
      </c>
      <c r="B54" s="17">
        <v>0.18100000000000002</v>
      </c>
      <c r="C54" s="17">
        <v>0.063</v>
      </c>
      <c r="D54" s="17">
        <v>0.068</v>
      </c>
      <c r="E54" s="17">
        <v>0.04</v>
      </c>
      <c r="F54" s="17">
        <v>0.096</v>
      </c>
      <c r="G54" s="17">
        <v>0.267</v>
      </c>
      <c r="H54" s="74" t="s">
        <v>58</v>
      </c>
      <c r="I54" s="74" t="s">
        <v>58</v>
      </c>
      <c r="J54" s="17">
        <v>-0.086</v>
      </c>
      <c r="K54" s="55">
        <v>-0.21221041626437812</v>
      </c>
      <c r="L54" s="75" t="s">
        <v>59</v>
      </c>
      <c r="M54" s="17" t="s">
        <v>1</v>
      </c>
      <c r="N54" s="17">
        <v>-0.016</v>
      </c>
      <c r="O54" s="15"/>
      <c r="P54" s="317">
        <v>46000</v>
      </c>
      <c r="Q54" s="322">
        <v>118900</v>
      </c>
      <c r="R54" s="326">
        <f t="shared" si="5"/>
        <v>2.5847826086956522</v>
      </c>
      <c r="S54" s="69">
        <f t="shared" si="6"/>
        <v>0.032</v>
      </c>
      <c r="T54" s="232" t="s">
        <v>68</v>
      </c>
      <c r="U54" s="285" t="s">
        <v>68</v>
      </c>
      <c r="V54" s="284" t="s">
        <v>68</v>
      </c>
      <c r="W54" s="13"/>
    </row>
    <row r="55" spans="1:23" ht="16.5" customHeight="1">
      <c r="A55" s="67">
        <v>2059</v>
      </c>
      <c r="B55" s="17">
        <v>0.18100000000000002</v>
      </c>
      <c r="C55" s="17">
        <v>0.063</v>
      </c>
      <c r="D55" s="17">
        <v>0.069</v>
      </c>
      <c r="E55" s="17">
        <v>0.040999999999999995</v>
      </c>
      <c r="F55" s="17">
        <v>0.096</v>
      </c>
      <c r="G55" s="17">
        <v>0.26899999999999996</v>
      </c>
      <c r="H55" s="74" t="s">
        <v>58</v>
      </c>
      <c r="I55" s="74" t="s">
        <v>58</v>
      </c>
      <c r="J55" s="17">
        <v>-0.087</v>
      </c>
      <c r="K55" s="55">
        <v>-0.21221041626437812</v>
      </c>
      <c r="L55" s="75" t="s">
        <v>59</v>
      </c>
      <c r="M55" s="17" t="s">
        <v>1</v>
      </c>
      <c r="N55" s="17">
        <v>-0.016</v>
      </c>
      <c r="O55" s="15"/>
      <c r="P55" s="317">
        <v>47000</v>
      </c>
      <c r="Q55" s="322">
        <v>124300</v>
      </c>
      <c r="R55" s="326">
        <f t="shared" si="5"/>
        <v>2.6446808510638298</v>
      </c>
      <c r="S55" s="69">
        <f t="shared" si="6"/>
        <v>0.032</v>
      </c>
      <c r="T55" s="232" t="s">
        <v>68</v>
      </c>
      <c r="U55" s="285" t="s">
        <v>68</v>
      </c>
      <c r="V55" s="284" t="s">
        <v>68</v>
      </c>
      <c r="W55" s="13"/>
    </row>
    <row r="56" spans="1:23" ht="16.5" customHeight="1">
      <c r="A56" s="67">
        <v>2060</v>
      </c>
      <c r="B56" s="17">
        <v>0.18100000000000002</v>
      </c>
      <c r="C56" s="17">
        <v>0.063</v>
      </c>
      <c r="D56" s="17">
        <v>0.07</v>
      </c>
      <c r="E56" s="17">
        <v>0.040999999999999995</v>
      </c>
      <c r="F56" s="17">
        <v>0.096</v>
      </c>
      <c r="G56" s="17">
        <v>0.27</v>
      </c>
      <c r="H56" s="74" t="s">
        <v>58</v>
      </c>
      <c r="I56" s="74" t="s">
        <v>58</v>
      </c>
      <c r="J56" s="17">
        <v>-0.08900000000000001</v>
      </c>
      <c r="K56" s="55">
        <v>-0.21221041626437812</v>
      </c>
      <c r="L56" s="75" t="s">
        <v>59</v>
      </c>
      <c r="M56" s="17" t="s">
        <v>1</v>
      </c>
      <c r="N56" s="17">
        <v>-0.016</v>
      </c>
      <c r="O56" s="15"/>
      <c r="P56" s="317">
        <v>48000</v>
      </c>
      <c r="Q56" s="322">
        <v>129800</v>
      </c>
      <c r="R56" s="326">
        <f t="shared" si="5"/>
        <v>2.7041666666666666</v>
      </c>
      <c r="S56" s="69">
        <f t="shared" si="6"/>
        <v>0.032</v>
      </c>
      <c r="T56" s="232" t="s">
        <v>68</v>
      </c>
      <c r="U56" s="285" t="s">
        <v>68</v>
      </c>
      <c r="V56" s="284" t="s">
        <v>68</v>
      </c>
      <c r="W56" s="13"/>
    </row>
    <row r="57" spans="1:23" ht="16.5" customHeight="1">
      <c r="A57" s="67">
        <v>2061</v>
      </c>
      <c r="B57" s="17">
        <v>0.18100000000000002</v>
      </c>
      <c r="C57" s="17">
        <v>0.063</v>
      </c>
      <c r="D57" s="17">
        <v>0.071</v>
      </c>
      <c r="E57" s="17">
        <v>0.040999999999999995</v>
      </c>
      <c r="F57" s="17">
        <v>0.096</v>
      </c>
      <c r="G57" s="17">
        <v>0.272</v>
      </c>
      <c r="H57" s="74" t="s">
        <v>58</v>
      </c>
      <c r="I57" s="74" t="s">
        <v>58</v>
      </c>
      <c r="J57" s="17">
        <v>-0.09</v>
      </c>
      <c r="K57" s="55">
        <v>-0.21221041626437812</v>
      </c>
      <c r="L57" s="75" t="s">
        <v>59</v>
      </c>
      <c r="M57" s="17" t="s">
        <v>1</v>
      </c>
      <c r="N57" s="17">
        <v>-0.017</v>
      </c>
      <c r="O57" s="15"/>
      <c r="P57" s="317">
        <v>49000</v>
      </c>
      <c r="Q57" s="322">
        <v>135500</v>
      </c>
      <c r="R57" s="326">
        <f t="shared" si="5"/>
        <v>2.7653061224489797</v>
      </c>
      <c r="S57" s="69">
        <f t="shared" si="6"/>
        <v>0.032</v>
      </c>
      <c r="T57" s="232" t="s">
        <v>68</v>
      </c>
      <c r="U57" s="285" t="s">
        <v>68</v>
      </c>
      <c r="V57" s="284" t="s">
        <v>68</v>
      </c>
      <c r="W57" s="13"/>
    </row>
    <row r="58" spans="1:23" ht="16.5" customHeight="1">
      <c r="A58" s="67">
        <v>2062</v>
      </c>
      <c r="B58" s="17">
        <v>0.18100000000000002</v>
      </c>
      <c r="C58" s="17">
        <v>0.064</v>
      </c>
      <c r="D58" s="17">
        <v>0.07200000000000001</v>
      </c>
      <c r="E58" s="17">
        <v>0.040999999999999995</v>
      </c>
      <c r="F58" s="17">
        <v>0.096</v>
      </c>
      <c r="G58" s="17">
        <v>0.273</v>
      </c>
      <c r="H58" s="74" t="s">
        <v>58</v>
      </c>
      <c r="I58" s="74" t="s">
        <v>58</v>
      </c>
      <c r="J58" s="17">
        <v>-0.092</v>
      </c>
      <c r="K58" s="55">
        <v>-0.21221041626437812</v>
      </c>
      <c r="L58" s="75" t="s">
        <v>59</v>
      </c>
      <c r="M58" s="17" t="s">
        <v>1</v>
      </c>
      <c r="N58" s="17">
        <v>-0.017</v>
      </c>
      <c r="O58" s="15"/>
      <c r="P58" s="317">
        <v>50100</v>
      </c>
      <c r="Q58" s="322">
        <v>141500</v>
      </c>
      <c r="R58" s="326">
        <f t="shared" si="5"/>
        <v>2.8243512974051894</v>
      </c>
      <c r="S58" s="69">
        <f t="shared" si="6"/>
        <v>0.032</v>
      </c>
      <c r="T58" s="232" t="s">
        <v>68</v>
      </c>
      <c r="U58" s="285" t="s">
        <v>68</v>
      </c>
      <c r="V58" s="284" t="s">
        <v>68</v>
      </c>
      <c r="W58" s="13"/>
    </row>
    <row r="59" spans="1:23" ht="16.5" customHeight="1">
      <c r="A59" s="67">
        <v>2063</v>
      </c>
      <c r="B59" s="17">
        <v>0.18100000000000002</v>
      </c>
      <c r="C59" s="17">
        <v>0.064</v>
      </c>
      <c r="D59" s="17">
        <v>0.073</v>
      </c>
      <c r="E59" s="17">
        <v>0.042</v>
      </c>
      <c r="F59" s="17">
        <v>0.096</v>
      </c>
      <c r="G59" s="17">
        <v>0.27399999999999997</v>
      </c>
      <c r="H59" s="74" t="s">
        <v>58</v>
      </c>
      <c r="I59" s="74" t="s">
        <v>58</v>
      </c>
      <c r="J59" s="17">
        <v>-0.09300000000000001</v>
      </c>
      <c r="K59" s="55">
        <v>-0.21221041626437812</v>
      </c>
      <c r="L59" s="75" t="s">
        <v>59</v>
      </c>
      <c r="M59" s="17" t="s">
        <v>1</v>
      </c>
      <c r="N59" s="17">
        <v>-0.017</v>
      </c>
      <c r="O59" s="15"/>
      <c r="P59" s="317">
        <v>51300</v>
      </c>
      <c r="Q59" s="322">
        <v>148100</v>
      </c>
      <c r="R59" s="326">
        <f t="shared" si="5"/>
        <v>2.8869395711500974</v>
      </c>
      <c r="S59" s="69">
        <f t="shared" si="6"/>
        <v>0.032</v>
      </c>
      <c r="T59" s="232" t="s">
        <v>68</v>
      </c>
      <c r="U59" s="285" t="s">
        <v>68</v>
      </c>
      <c r="V59" s="284" t="s">
        <v>68</v>
      </c>
      <c r="W59" s="13"/>
    </row>
    <row r="60" spans="1:23" ht="16.5" customHeight="1">
      <c r="A60" s="67">
        <v>2064</v>
      </c>
      <c r="B60" s="17">
        <v>0.18100000000000002</v>
      </c>
      <c r="C60" s="17">
        <v>0.064</v>
      </c>
      <c r="D60" s="17">
        <v>0.07400000000000001</v>
      </c>
      <c r="E60" s="17">
        <v>0.042</v>
      </c>
      <c r="F60" s="17">
        <v>0.096</v>
      </c>
      <c r="G60" s="17">
        <v>0.276</v>
      </c>
      <c r="H60" s="74" t="s">
        <v>58</v>
      </c>
      <c r="I60" s="74" t="s">
        <v>58</v>
      </c>
      <c r="J60" s="17">
        <v>-0.095</v>
      </c>
      <c r="K60" s="55">
        <v>-0.21221041626437812</v>
      </c>
      <c r="L60" s="75" t="s">
        <v>59</v>
      </c>
      <c r="M60" s="17" t="s">
        <v>1</v>
      </c>
      <c r="N60" s="17">
        <v>-0.018000000000000002</v>
      </c>
      <c r="O60" s="15"/>
      <c r="P60" s="317">
        <v>52400</v>
      </c>
      <c r="Q60" s="322">
        <v>154800</v>
      </c>
      <c r="R60" s="326">
        <f t="shared" si="5"/>
        <v>2.954198473282443</v>
      </c>
      <c r="S60" s="69">
        <f t="shared" si="6"/>
        <v>0.032</v>
      </c>
      <c r="T60" s="232" t="s">
        <v>68</v>
      </c>
      <c r="U60" s="285" t="s">
        <v>68</v>
      </c>
      <c r="V60" s="284" t="s">
        <v>68</v>
      </c>
      <c r="W60" s="13"/>
    </row>
    <row r="61" spans="1:23" ht="16.5" customHeight="1">
      <c r="A61" s="67">
        <v>2065</v>
      </c>
      <c r="B61" s="17">
        <v>0.18100000000000002</v>
      </c>
      <c r="C61" s="17">
        <v>0.064</v>
      </c>
      <c r="D61" s="17">
        <v>0.075</v>
      </c>
      <c r="E61" s="17">
        <v>0.042</v>
      </c>
      <c r="F61" s="17">
        <v>0.096</v>
      </c>
      <c r="G61" s="17">
        <v>0.27699999999999997</v>
      </c>
      <c r="H61" s="74" t="s">
        <v>58</v>
      </c>
      <c r="I61" s="74" t="s">
        <v>58</v>
      </c>
      <c r="J61" s="17">
        <v>-0.096</v>
      </c>
      <c r="K61" s="55">
        <v>-0.21221041626437812</v>
      </c>
      <c r="L61" s="75" t="s">
        <v>59</v>
      </c>
      <c r="M61" s="17" t="s">
        <v>1</v>
      </c>
      <c r="N61" s="17">
        <v>-0.018000000000000002</v>
      </c>
      <c r="O61" s="15"/>
      <c r="P61" s="317">
        <v>53600</v>
      </c>
      <c r="Q61" s="322">
        <v>161700</v>
      </c>
      <c r="R61" s="326">
        <f t="shared" si="5"/>
        <v>3.0167910447761193</v>
      </c>
      <c r="S61" s="69">
        <f t="shared" si="6"/>
        <v>0.032</v>
      </c>
      <c r="T61" s="232" t="s">
        <v>68</v>
      </c>
      <c r="U61" s="285" t="s">
        <v>68</v>
      </c>
      <c r="V61" s="284" t="s">
        <v>68</v>
      </c>
      <c r="W61" s="13"/>
    </row>
    <row r="62" spans="1:23" ht="16.5" customHeight="1">
      <c r="A62" s="67">
        <v>2066</v>
      </c>
      <c r="B62" s="17">
        <v>0.18100000000000002</v>
      </c>
      <c r="C62" s="17">
        <v>0.064</v>
      </c>
      <c r="D62" s="17">
        <v>0.076</v>
      </c>
      <c r="E62" s="17">
        <v>0.042</v>
      </c>
      <c r="F62" s="17">
        <v>0.096</v>
      </c>
      <c r="G62" s="17">
        <v>0.27899999999999997</v>
      </c>
      <c r="H62" s="74" t="s">
        <v>58</v>
      </c>
      <c r="I62" s="74" t="s">
        <v>58</v>
      </c>
      <c r="J62" s="17">
        <v>-0.09699999999999999</v>
      </c>
      <c r="K62" s="55">
        <v>-0.21221041626437812</v>
      </c>
      <c r="L62" s="75" t="s">
        <v>59</v>
      </c>
      <c r="M62" s="17" t="s">
        <v>1</v>
      </c>
      <c r="N62" s="17">
        <v>-0.019</v>
      </c>
      <c r="O62" s="15"/>
      <c r="P62" s="317">
        <v>54800</v>
      </c>
      <c r="Q62" s="322">
        <v>169000</v>
      </c>
      <c r="R62" s="326">
        <f t="shared" si="5"/>
        <v>3.0839416058394162</v>
      </c>
      <c r="S62" s="69">
        <f t="shared" si="6"/>
        <v>0.032</v>
      </c>
      <c r="T62" s="232" t="s">
        <v>68</v>
      </c>
      <c r="U62" s="285" t="s">
        <v>68</v>
      </c>
      <c r="V62" s="284" t="s">
        <v>68</v>
      </c>
      <c r="W62" s="13"/>
    </row>
    <row r="63" spans="1:23" ht="16.5" customHeight="1">
      <c r="A63" s="67">
        <v>2067</v>
      </c>
      <c r="B63" s="17">
        <v>0.18100000000000002</v>
      </c>
      <c r="C63" s="17">
        <v>0.064</v>
      </c>
      <c r="D63" s="17">
        <v>0.077</v>
      </c>
      <c r="E63" s="17">
        <v>0.043</v>
      </c>
      <c r="F63" s="17">
        <v>0.096</v>
      </c>
      <c r="G63" s="17">
        <v>0.28</v>
      </c>
      <c r="H63" s="74" t="s">
        <v>58</v>
      </c>
      <c r="I63" s="74" t="s">
        <v>58</v>
      </c>
      <c r="J63" s="17">
        <v>-0.099</v>
      </c>
      <c r="K63" s="55">
        <v>-0.21221041626437812</v>
      </c>
      <c r="L63" s="75" t="s">
        <v>59</v>
      </c>
      <c r="M63" s="17" t="s">
        <v>1</v>
      </c>
      <c r="N63" s="17">
        <v>-0.019</v>
      </c>
      <c r="O63" s="15"/>
      <c r="P63" s="317">
        <v>56000</v>
      </c>
      <c r="Q63" s="322">
        <v>176500</v>
      </c>
      <c r="R63" s="326">
        <f t="shared" si="5"/>
        <v>3.1517857142857144</v>
      </c>
      <c r="S63" s="69">
        <f t="shared" si="6"/>
        <v>0.032</v>
      </c>
      <c r="T63" s="232" t="s">
        <v>68</v>
      </c>
      <c r="U63" s="285" t="s">
        <v>68</v>
      </c>
      <c r="V63" s="284" t="s">
        <v>68</v>
      </c>
      <c r="W63" s="13"/>
    </row>
    <row r="64" spans="1:23" ht="16.5" customHeight="1">
      <c r="A64" s="67">
        <v>2068</v>
      </c>
      <c r="B64" s="17">
        <v>0.18100000000000002</v>
      </c>
      <c r="C64" s="17">
        <v>0.065</v>
      </c>
      <c r="D64" s="17">
        <v>0.078</v>
      </c>
      <c r="E64" s="17">
        <v>0.043</v>
      </c>
      <c r="F64" s="17">
        <v>0.096</v>
      </c>
      <c r="G64" s="17">
        <v>0.281</v>
      </c>
      <c r="H64" s="74" t="s">
        <v>58</v>
      </c>
      <c r="I64" s="74" t="s">
        <v>58</v>
      </c>
      <c r="J64" s="17">
        <v>-0.1</v>
      </c>
      <c r="K64" s="55">
        <v>-0.21221041626437812</v>
      </c>
      <c r="L64" s="75" t="s">
        <v>59</v>
      </c>
      <c r="M64" s="17" t="s">
        <v>1</v>
      </c>
      <c r="N64" s="17">
        <v>-0.02</v>
      </c>
      <c r="O64" s="15"/>
      <c r="P64" s="317">
        <v>57200</v>
      </c>
      <c r="Q64" s="322">
        <v>184400</v>
      </c>
      <c r="R64" s="326">
        <f t="shared" si="5"/>
        <v>3.2237762237762237</v>
      </c>
      <c r="S64" s="69">
        <f t="shared" si="6"/>
        <v>0.032</v>
      </c>
      <c r="T64" s="232" t="s">
        <v>68</v>
      </c>
      <c r="U64" s="285" t="s">
        <v>68</v>
      </c>
      <c r="V64" s="284" t="s">
        <v>68</v>
      </c>
      <c r="W64" s="13"/>
    </row>
    <row r="65" spans="1:23" ht="16.5" customHeight="1">
      <c r="A65" s="67">
        <v>2069</v>
      </c>
      <c r="B65" s="17">
        <v>0.18100000000000002</v>
      </c>
      <c r="C65" s="17">
        <v>0.065</v>
      </c>
      <c r="D65" s="17">
        <v>0.079</v>
      </c>
      <c r="E65" s="17">
        <v>0.043</v>
      </c>
      <c r="F65" s="17">
        <v>0.096</v>
      </c>
      <c r="G65" s="17">
        <v>0.28300000000000003</v>
      </c>
      <c r="H65" s="74" t="s">
        <v>58</v>
      </c>
      <c r="I65" s="74" t="s">
        <v>58</v>
      </c>
      <c r="J65" s="17">
        <v>-0.10099999999999999</v>
      </c>
      <c r="K65" s="55">
        <v>-0.21221041626437812</v>
      </c>
      <c r="L65" s="75" t="s">
        <v>59</v>
      </c>
      <c r="M65" s="17" t="s">
        <v>1</v>
      </c>
      <c r="N65" s="17">
        <v>-0.02</v>
      </c>
      <c r="O65" s="15"/>
      <c r="P65" s="317">
        <v>58500</v>
      </c>
      <c r="Q65" s="322">
        <v>192800</v>
      </c>
      <c r="R65" s="326">
        <f t="shared" si="5"/>
        <v>3.2957264957264956</v>
      </c>
      <c r="S65" s="69">
        <f t="shared" si="6"/>
        <v>0.032</v>
      </c>
      <c r="T65" s="232" t="s">
        <v>68</v>
      </c>
      <c r="U65" s="285" t="s">
        <v>68</v>
      </c>
      <c r="V65" s="284" t="s">
        <v>68</v>
      </c>
      <c r="W65" s="13"/>
    </row>
    <row r="66" spans="1:23" ht="16.5" customHeight="1">
      <c r="A66" s="67">
        <v>2070</v>
      </c>
      <c r="B66" s="17">
        <v>0.18100000000000002</v>
      </c>
      <c r="C66" s="17">
        <v>0.065</v>
      </c>
      <c r="D66" s="17">
        <v>0.08</v>
      </c>
      <c r="E66" s="17">
        <v>0.044000000000000004</v>
      </c>
      <c r="F66" s="17">
        <v>0.096</v>
      </c>
      <c r="G66" s="17">
        <v>0.284</v>
      </c>
      <c r="H66" s="74" t="s">
        <v>58</v>
      </c>
      <c r="I66" s="74" t="s">
        <v>58</v>
      </c>
      <c r="J66" s="17">
        <v>-0.10300000000000001</v>
      </c>
      <c r="K66" s="55">
        <v>-0.21221041626437812</v>
      </c>
      <c r="L66" s="75" t="s">
        <v>59</v>
      </c>
      <c r="M66" s="17" t="s">
        <v>1</v>
      </c>
      <c r="N66" s="17">
        <v>-0.02</v>
      </c>
      <c r="O66" s="15"/>
      <c r="P66" s="317">
        <v>59800</v>
      </c>
      <c r="Q66" s="322">
        <v>201500</v>
      </c>
      <c r="R66" s="326">
        <f t="shared" si="5"/>
        <v>3.369565217391304</v>
      </c>
      <c r="S66" s="69">
        <f t="shared" si="6"/>
        <v>0.032</v>
      </c>
      <c r="T66" s="232" t="s">
        <v>68</v>
      </c>
      <c r="U66" s="285" t="s">
        <v>68</v>
      </c>
      <c r="V66" s="284" t="s">
        <v>68</v>
      </c>
      <c r="W66" s="13"/>
    </row>
    <row r="67" spans="1:23" ht="16.5" customHeight="1">
      <c r="A67" s="67">
        <v>2071</v>
      </c>
      <c r="B67" s="17">
        <v>0.18100000000000002</v>
      </c>
      <c r="C67" s="17">
        <v>0.065</v>
      </c>
      <c r="D67" s="17">
        <v>0.081</v>
      </c>
      <c r="E67" s="17">
        <v>0.044000000000000004</v>
      </c>
      <c r="F67" s="17">
        <v>0.096</v>
      </c>
      <c r="G67" s="17">
        <v>0.28600000000000003</v>
      </c>
      <c r="H67" s="74" t="s">
        <v>58</v>
      </c>
      <c r="I67" s="74" t="s">
        <v>58</v>
      </c>
      <c r="J67" s="17">
        <v>-0.10400000000000001</v>
      </c>
      <c r="K67" s="55">
        <v>-0.21221041626437812</v>
      </c>
      <c r="L67" s="75" t="s">
        <v>59</v>
      </c>
      <c r="M67" s="17" t="s">
        <v>1</v>
      </c>
      <c r="N67" s="17">
        <v>-0.021</v>
      </c>
      <c r="O67" s="15"/>
      <c r="P67" s="317">
        <v>61200</v>
      </c>
      <c r="Q67" s="322">
        <v>210600</v>
      </c>
      <c r="R67" s="326">
        <f t="shared" si="5"/>
        <v>3.4411764705882355</v>
      </c>
      <c r="S67" s="69">
        <f t="shared" si="6"/>
        <v>0.032</v>
      </c>
      <c r="T67" s="232" t="s">
        <v>68</v>
      </c>
      <c r="U67" s="285" t="s">
        <v>68</v>
      </c>
      <c r="V67" s="284" t="s">
        <v>68</v>
      </c>
      <c r="W67" s="13"/>
    </row>
    <row r="68" spans="1:23" ht="16.5" customHeight="1">
      <c r="A68" s="67">
        <v>2072</v>
      </c>
      <c r="B68" s="17">
        <v>0.18100000000000002</v>
      </c>
      <c r="C68" s="17">
        <v>0.065</v>
      </c>
      <c r="D68" s="17">
        <v>0.08199999999999999</v>
      </c>
      <c r="E68" s="17">
        <v>0.044000000000000004</v>
      </c>
      <c r="F68" s="17">
        <v>0.096</v>
      </c>
      <c r="G68" s="17">
        <v>0.287</v>
      </c>
      <c r="H68" s="74" t="s">
        <v>58</v>
      </c>
      <c r="I68" s="74" t="s">
        <v>58</v>
      </c>
      <c r="J68" s="17">
        <v>-0.106</v>
      </c>
      <c r="K68" s="55">
        <v>-0.21221041626437812</v>
      </c>
      <c r="L68" s="75" t="s">
        <v>59</v>
      </c>
      <c r="M68" s="17" t="s">
        <v>1</v>
      </c>
      <c r="N68" s="17">
        <v>-0.021</v>
      </c>
      <c r="O68" s="15"/>
      <c r="P68" s="317">
        <v>62500</v>
      </c>
      <c r="Q68" s="322">
        <v>220200</v>
      </c>
      <c r="R68" s="326">
        <f t="shared" si="5"/>
        <v>3.5232</v>
      </c>
      <c r="S68" s="69">
        <f t="shared" si="6"/>
        <v>0.032</v>
      </c>
      <c r="T68" s="232" t="s">
        <v>68</v>
      </c>
      <c r="U68" s="285" t="s">
        <v>68</v>
      </c>
      <c r="V68" s="284" t="s">
        <v>68</v>
      </c>
      <c r="W68" s="13"/>
    </row>
    <row r="69" spans="1:23" ht="16.5" customHeight="1">
      <c r="A69" s="67">
        <v>2073</v>
      </c>
      <c r="B69" s="17">
        <v>0.18100000000000002</v>
      </c>
      <c r="C69" s="17">
        <v>0.065</v>
      </c>
      <c r="D69" s="17">
        <v>0.083</v>
      </c>
      <c r="E69" s="17">
        <v>0.044000000000000004</v>
      </c>
      <c r="F69" s="17">
        <v>0.096</v>
      </c>
      <c r="G69" s="17">
        <v>0.289</v>
      </c>
      <c r="H69" s="74" t="s">
        <v>58</v>
      </c>
      <c r="I69" s="74" t="s">
        <v>58</v>
      </c>
      <c r="J69" s="17">
        <v>-0.107</v>
      </c>
      <c r="K69" s="55">
        <v>-0.21221041626437812</v>
      </c>
      <c r="L69" s="75" t="s">
        <v>59</v>
      </c>
      <c r="M69" s="17" t="s">
        <v>1</v>
      </c>
      <c r="N69" s="17">
        <v>-0.022000000000000002</v>
      </c>
      <c r="O69" s="15"/>
      <c r="P69" s="317">
        <v>63900</v>
      </c>
      <c r="Q69" s="322">
        <v>229900</v>
      </c>
      <c r="R69" s="326">
        <f t="shared" si="5"/>
        <v>3.5978090766823163</v>
      </c>
      <c r="S69" s="69">
        <f t="shared" si="6"/>
        <v>0.032</v>
      </c>
      <c r="T69" s="232" t="s">
        <v>68</v>
      </c>
      <c r="U69" s="285" t="s">
        <v>68</v>
      </c>
      <c r="V69" s="284" t="s">
        <v>68</v>
      </c>
      <c r="W69" s="13"/>
    </row>
    <row r="70" spans="1:23" ht="16.5" customHeight="1">
      <c r="A70" s="67">
        <v>2074</v>
      </c>
      <c r="B70" s="17">
        <v>0.18100000000000002</v>
      </c>
      <c r="C70" s="17">
        <v>0.065</v>
      </c>
      <c r="D70" s="17">
        <v>0.084</v>
      </c>
      <c r="E70" s="17">
        <v>0.045</v>
      </c>
      <c r="F70" s="17">
        <v>0.096</v>
      </c>
      <c r="G70" s="17">
        <v>0.29</v>
      </c>
      <c r="H70" s="74" t="s">
        <v>58</v>
      </c>
      <c r="I70" s="74" t="s">
        <v>58</v>
      </c>
      <c r="J70" s="17">
        <v>-0.109</v>
      </c>
      <c r="K70" s="55">
        <v>-0.21221041626437812</v>
      </c>
      <c r="L70" s="75" t="s">
        <v>59</v>
      </c>
      <c r="M70" s="17" t="s">
        <v>1</v>
      </c>
      <c r="N70" s="17">
        <v>-0.022000000000000002</v>
      </c>
      <c r="O70" s="15"/>
      <c r="P70" s="317">
        <v>65200</v>
      </c>
      <c r="Q70" s="322">
        <v>240000</v>
      </c>
      <c r="R70" s="326">
        <f t="shared" si="5"/>
        <v>3.6809815950920246</v>
      </c>
      <c r="S70" s="69">
        <f t="shared" si="6"/>
        <v>0.032</v>
      </c>
      <c r="T70" s="232" t="s">
        <v>68</v>
      </c>
      <c r="U70" s="285" t="s">
        <v>68</v>
      </c>
      <c r="V70" s="284" t="s">
        <v>68</v>
      </c>
      <c r="W70" s="13"/>
    </row>
    <row r="71" spans="1:23" ht="16.5" customHeight="1">
      <c r="A71" s="67">
        <v>2075</v>
      </c>
      <c r="B71" s="17">
        <v>0.18100000000000002</v>
      </c>
      <c r="C71" s="17">
        <v>0.065</v>
      </c>
      <c r="D71" s="17">
        <v>0.085</v>
      </c>
      <c r="E71" s="17">
        <v>0.045</v>
      </c>
      <c r="F71" s="17">
        <v>0.096</v>
      </c>
      <c r="G71" s="17">
        <v>0.292</v>
      </c>
      <c r="H71" s="74" t="s">
        <v>58</v>
      </c>
      <c r="I71" s="74" t="s">
        <v>58</v>
      </c>
      <c r="J71" s="17">
        <v>-0.11</v>
      </c>
      <c r="K71" s="55">
        <v>-0.21221041626437812</v>
      </c>
      <c r="L71" s="75" t="s">
        <v>59</v>
      </c>
      <c r="M71" s="17" t="s">
        <v>1</v>
      </c>
      <c r="N71" s="17">
        <v>-0.023</v>
      </c>
      <c r="O71" s="15"/>
      <c r="P71" s="317">
        <v>66700</v>
      </c>
      <c r="Q71" s="322">
        <v>251000</v>
      </c>
      <c r="R71" s="326">
        <f t="shared" si="5"/>
        <v>3.76311844077961</v>
      </c>
      <c r="S71" s="69">
        <f t="shared" si="6"/>
        <v>0.032</v>
      </c>
      <c r="T71" s="232" t="s">
        <v>68</v>
      </c>
      <c r="U71" s="285" t="s">
        <v>68</v>
      </c>
      <c r="V71" s="284" t="s">
        <v>68</v>
      </c>
      <c r="W71" s="13"/>
    </row>
    <row r="72" spans="1:23" ht="16.5" customHeight="1">
      <c r="A72" s="67">
        <v>2076</v>
      </c>
      <c r="B72" s="17">
        <v>0.18100000000000002</v>
      </c>
      <c r="C72" s="17">
        <v>0.065</v>
      </c>
      <c r="D72" s="17">
        <v>0.086</v>
      </c>
      <c r="E72" s="17">
        <v>0.045</v>
      </c>
      <c r="F72" s="17">
        <v>0.096</v>
      </c>
      <c r="G72" s="17">
        <v>0.293</v>
      </c>
      <c r="H72" s="74" t="s">
        <v>58</v>
      </c>
      <c r="I72" s="74" t="s">
        <v>58</v>
      </c>
      <c r="J72" s="17">
        <v>-0.111</v>
      </c>
      <c r="K72" s="55">
        <v>-0.21221041626437812</v>
      </c>
      <c r="L72" s="75" t="s">
        <v>59</v>
      </c>
      <c r="M72" s="17" t="s">
        <v>1</v>
      </c>
      <c r="N72" s="17">
        <v>-0.024</v>
      </c>
      <c r="O72" s="15"/>
      <c r="P72" s="317">
        <v>68300</v>
      </c>
      <c r="Q72" s="322">
        <v>262800</v>
      </c>
      <c r="R72" s="326">
        <f t="shared" si="5"/>
        <v>3.847730600292826</v>
      </c>
      <c r="S72" s="69">
        <f t="shared" si="6"/>
        <v>0.032</v>
      </c>
      <c r="T72" s="232" t="s">
        <v>68</v>
      </c>
      <c r="U72" s="285" t="s">
        <v>68</v>
      </c>
      <c r="V72" s="284" t="s">
        <v>68</v>
      </c>
      <c r="W72" s="13"/>
    </row>
    <row r="73" spans="1:23" ht="16.5" customHeight="1">
      <c r="A73" s="67">
        <v>2077</v>
      </c>
      <c r="B73" s="17">
        <v>0.18100000000000002</v>
      </c>
      <c r="C73" s="17">
        <v>0.065</v>
      </c>
      <c r="D73" s="17">
        <v>0.087</v>
      </c>
      <c r="E73" s="17">
        <v>0.045</v>
      </c>
      <c r="F73" s="17">
        <v>0.096</v>
      </c>
      <c r="G73" s="17">
        <v>0.294</v>
      </c>
      <c r="H73" s="74" t="s">
        <v>58</v>
      </c>
      <c r="I73" s="74" t="s">
        <v>58</v>
      </c>
      <c r="J73" s="17">
        <v>-0.113</v>
      </c>
      <c r="K73" s="55">
        <v>-0.21221041626437812</v>
      </c>
      <c r="L73" s="75" t="s">
        <v>59</v>
      </c>
      <c r="M73" s="17" t="s">
        <v>1</v>
      </c>
      <c r="N73" s="17">
        <v>-0.024</v>
      </c>
      <c r="O73" s="15"/>
      <c r="P73" s="317">
        <v>69900</v>
      </c>
      <c r="Q73" s="322">
        <v>275000</v>
      </c>
      <c r="R73" s="326">
        <f aca="true" t="shared" si="7" ref="R73:R84">Q73/P73</f>
        <v>3.9341917024320456</v>
      </c>
      <c r="S73" s="69">
        <f t="shared" si="6"/>
        <v>0.032</v>
      </c>
      <c r="T73" s="232" t="s">
        <v>68</v>
      </c>
      <c r="U73" s="285" t="s">
        <v>68</v>
      </c>
      <c r="V73" s="284" t="s">
        <v>68</v>
      </c>
      <c r="W73" s="13"/>
    </row>
    <row r="74" spans="1:23" ht="16.5" customHeight="1">
      <c r="A74" s="67">
        <v>2078</v>
      </c>
      <c r="B74" s="17">
        <v>0.18100000000000002</v>
      </c>
      <c r="C74" s="17">
        <v>0.066</v>
      </c>
      <c r="D74" s="17">
        <v>0.08800000000000001</v>
      </c>
      <c r="E74" s="17">
        <v>0.046</v>
      </c>
      <c r="F74" s="17">
        <v>0.096</v>
      </c>
      <c r="G74" s="17">
        <v>0.29600000000000004</v>
      </c>
      <c r="H74" s="74" t="s">
        <v>58</v>
      </c>
      <c r="I74" s="74" t="s">
        <v>58</v>
      </c>
      <c r="J74" s="17">
        <v>-0.114</v>
      </c>
      <c r="K74" s="55">
        <v>-0.21221041626437812</v>
      </c>
      <c r="L74" s="75" t="s">
        <v>59</v>
      </c>
      <c r="M74" s="17" t="s">
        <v>1</v>
      </c>
      <c r="N74" s="17">
        <v>-0.025</v>
      </c>
      <c r="O74" s="15"/>
      <c r="P74" s="317">
        <v>71400</v>
      </c>
      <c r="Q74" s="322">
        <v>287000</v>
      </c>
      <c r="R74" s="326">
        <f t="shared" si="7"/>
        <v>4.019607843137255</v>
      </c>
      <c r="S74" s="69">
        <f t="shared" si="6"/>
        <v>0.032</v>
      </c>
      <c r="T74" s="232" t="s">
        <v>68</v>
      </c>
      <c r="U74" s="285" t="s">
        <v>68</v>
      </c>
      <c r="V74" s="284" t="s">
        <v>68</v>
      </c>
      <c r="W74" s="13"/>
    </row>
    <row r="75" spans="1:23" ht="16.5" customHeight="1">
      <c r="A75" s="67">
        <v>2079</v>
      </c>
      <c r="B75" s="17">
        <v>0.18100000000000002</v>
      </c>
      <c r="C75" s="17">
        <v>0.066</v>
      </c>
      <c r="D75" s="17">
        <v>0.08900000000000001</v>
      </c>
      <c r="E75" s="17">
        <v>0.046</v>
      </c>
      <c r="F75" s="17">
        <v>0.096</v>
      </c>
      <c r="G75" s="17">
        <v>0.297</v>
      </c>
      <c r="H75" s="74" t="s">
        <v>58</v>
      </c>
      <c r="I75" s="74" t="s">
        <v>58</v>
      </c>
      <c r="J75" s="17">
        <v>-0.11599999999999999</v>
      </c>
      <c r="K75" s="55">
        <v>-0.21221041626437812</v>
      </c>
      <c r="L75" s="75" t="s">
        <v>59</v>
      </c>
      <c r="M75" s="17" t="s">
        <v>1</v>
      </c>
      <c r="N75" s="17">
        <v>-0.025</v>
      </c>
      <c r="O75" s="15"/>
      <c r="P75" s="317">
        <v>72800</v>
      </c>
      <c r="Q75" s="322">
        <v>299200</v>
      </c>
      <c r="R75" s="326">
        <f t="shared" si="7"/>
        <v>4.1098901098901095</v>
      </c>
      <c r="S75" s="69">
        <f t="shared" si="6"/>
        <v>0.032</v>
      </c>
      <c r="T75" s="232" t="s">
        <v>68</v>
      </c>
      <c r="U75" s="285" t="s">
        <v>68</v>
      </c>
      <c r="V75" s="284" t="s">
        <v>68</v>
      </c>
      <c r="W75" s="13"/>
    </row>
    <row r="76" spans="1:23" ht="16.5" customHeight="1">
      <c r="A76" s="67">
        <v>2080</v>
      </c>
      <c r="B76" s="17">
        <v>0.18100000000000002</v>
      </c>
      <c r="C76" s="17">
        <v>0.066</v>
      </c>
      <c r="D76" s="17">
        <v>0.091</v>
      </c>
      <c r="E76" s="17">
        <v>0.046</v>
      </c>
      <c r="F76" s="17">
        <v>0.096</v>
      </c>
      <c r="G76" s="17">
        <v>0.299</v>
      </c>
      <c r="H76" s="74" t="s">
        <v>58</v>
      </c>
      <c r="I76" s="74" t="s">
        <v>58</v>
      </c>
      <c r="J76" s="17">
        <v>-0.11800000000000001</v>
      </c>
      <c r="K76" s="55">
        <v>-0.21221041626437812</v>
      </c>
      <c r="L76" s="75" t="s">
        <v>59</v>
      </c>
      <c r="M76" s="17" t="s">
        <v>1</v>
      </c>
      <c r="N76" s="17">
        <v>-0.026000000000000002</v>
      </c>
      <c r="O76" s="15"/>
      <c r="P76" s="317">
        <v>74400</v>
      </c>
      <c r="Q76" s="322">
        <v>312800</v>
      </c>
      <c r="R76" s="326">
        <f t="shared" si="7"/>
        <v>4.204301075268817</v>
      </c>
      <c r="S76" s="69">
        <f t="shared" si="6"/>
        <v>0.032</v>
      </c>
      <c r="T76" s="232" t="s">
        <v>68</v>
      </c>
      <c r="U76" s="285" t="s">
        <v>68</v>
      </c>
      <c r="V76" s="284" t="s">
        <v>68</v>
      </c>
      <c r="W76" s="13"/>
    </row>
    <row r="77" spans="1:23" ht="16.5" customHeight="1">
      <c r="A77" s="67">
        <v>2081</v>
      </c>
      <c r="B77" s="17">
        <v>0.18100000000000002</v>
      </c>
      <c r="C77" s="17">
        <v>0.066</v>
      </c>
      <c r="D77" s="17">
        <v>0.092</v>
      </c>
      <c r="E77" s="17">
        <v>0.046</v>
      </c>
      <c r="F77" s="17">
        <v>0.096</v>
      </c>
      <c r="G77" s="17">
        <v>0.3</v>
      </c>
      <c r="H77" s="74" t="s">
        <v>58</v>
      </c>
      <c r="I77" s="74" t="s">
        <v>58</v>
      </c>
      <c r="J77" s="17">
        <v>-0.11900000000000001</v>
      </c>
      <c r="K77" s="55">
        <v>-0.21221041626437812</v>
      </c>
      <c r="L77" s="75" t="s">
        <v>59</v>
      </c>
      <c r="M77" s="17" t="s">
        <v>1</v>
      </c>
      <c r="N77" s="17">
        <v>-0.026000000000000002</v>
      </c>
      <c r="O77" s="15"/>
      <c r="P77" s="317">
        <v>76100</v>
      </c>
      <c r="Q77" s="322">
        <v>327400</v>
      </c>
      <c r="R77" s="326">
        <f t="shared" si="7"/>
        <v>4.302233902759527</v>
      </c>
      <c r="S77" s="69">
        <f t="shared" si="6"/>
        <v>0.032</v>
      </c>
      <c r="T77" s="232" t="s">
        <v>68</v>
      </c>
      <c r="U77" s="285" t="s">
        <v>68</v>
      </c>
      <c r="V77" s="284" t="s">
        <v>68</v>
      </c>
      <c r="W77" s="13"/>
    </row>
    <row r="78" spans="1:23" ht="16.5" customHeight="1">
      <c r="A78" s="67">
        <v>2082</v>
      </c>
      <c r="B78" s="17">
        <v>0.18100000000000002</v>
      </c>
      <c r="C78" s="17">
        <v>0.066</v>
      </c>
      <c r="D78" s="17">
        <v>0.092</v>
      </c>
      <c r="E78" s="17">
        <v>0.047</v>
      </c>
      <c r="F78" s="17">
        <v>0.096</v>
      </c>
      <c r="G78" s="17">
        <v>0.302</v>
      </c>
      <c r="H78" s="74" t="s">
        <v>58</v>
      </c>
      <c r="I78" s="74" t="s">
        <v>58</v>
      </c>
      <c r="J78" s="17">
        <v>-0.12</v>
      </c>
      <c r="K78" s="55">
        <v>-0.21221041626437812</v>
      </c>
      <c r="L78" s="75" t="s">
        <v>59</v>
      </c>
      <c r="M78" s="17" t="s">
        <v>1</v>
      </c>
      <c r="N78" s="17">
        <v>-0.027000000000000003</v>
      </c>
      <c r="O78" s="15"/>
      <c r="P78" s="317">
        <v>77700</v>
      </c>
      <c r="Q78" s="322">
        <v>341600</v>
      </c>
      <c r="R78" s="326">
        <f t="shared" si="7"/>
        <v>4.396396396396397</v>
      </c>
      <c r="S78" s="69">
        <f t="shared" si="6"/>
        <v>0.032</v>
      </c>
      <c r="T78" s="232" t="s">
        <v>68</v>
      </c>
      <c r="U78" s="285" t="s">
        <v>68</v>
      </c>
      <c r="V78" s="284" t="s">
        <v>68</v>
      </c>
      <c r="W78" s="13"/>
    </row>
    <row r="79" spans="1:23" ht="16.5" customHeight="1">
      <c r="A79" s="67">
        <v>2083</v>
      </c>
      <c r="B79" s="17">
        <v>0.18100000000000002</v>
      </c>
      <c r="C79" s="17">
        <v>0.066</v>
      </c>
      <c r="D79" s="17">
        <v>0.094</v>
      </c>
      <c r="E79" s="17">
        <v>0.047</v>
      </c>
      <c r="F79" s="17">
        <v>0.096</v>
      </c>
      <c r="G79" s="17">
        <v>0.303</v>
      </c>
      <c r="H79" s="74" t="s">
        <v>58</v>
      </c>
      <c r="I79" s="74" t="s">
        <v>58</v>
      </c>
      <c r="J79" s="17">
        <v>-0.122</v>
      </c>
      <c r="K79" s="55">
        <v>-0.21221041626437812</v>
      </c>
      <c r="L79" s="75" t="s">
        <v>59</v>
      </c>
      <c r="M79" s="17" t="s">
        <v>1</v>
      </c>
      <c r="N79" s="17">
        <v>-0.027999999999999997</v>
      </c>
      <c r="O79" s="15"/>
      <c r="P79" s="317">
        <v>79400</v>
      </c>
      <c r="Q79" s="322">
        <v>356800</v>
      </c>
      <c r="R79" s="326">
        <f t="shared" si="7"/>
        <v>4.493702770780857</v>
      </c>
      <c r="S79" s="69">
        <f aca="true" t="shared" si="8" ref="S79:S84">F78*($S$14/$F$14)</f>
        <v>0.032</v>
      </c>
      <c r="T79" s="232" t="s">
        <v>68</v>
      </c>
      <c r="U79" s="285" t="s">
        <v>68</v>
      </c>
      <c r="V79" s="284" t="s">
        <v>68</v>
      </c>
      <c r="W79" s="13"/>
    </row>
    <row r="80" spans="1:23" ht="16.5" customHeight="1">
      <c r="A80" s="67">
        <v>2084</v>
      </c>
      <c r="B80" s="17">
        <v>0.18100000000000002</v>
      </c>
      <c r="C80" s="17">
        <v>0.067</v>
      </c>
      <c r="D80" s="17">
        <v>0.095</v>
      </c>
      <c r="E80" s="17">
        <v>0.047</v>
      </c>
      <c r="F80" s="17">
        <v>0.096</v>
      </c>
      <c r="G80" s="17">
        <v>0.304</v>
      </c>
      <c r="H80" s="74" t="s">
        <v>58</v>
      </c>
      <c r="I80" s="74" t="s">
        <v>58</v>
      </c>
      <c r="J80" s="17">
        <v>-0.12300000000000001</v>
      </c>
      <c r="K80" s="55">
        <v>-0.21221041626437812</v>
      </c>
      <c r="L80" s="75" t="s">
        <v>59</v>
      </c>
      <c r="M80" s="17" t="s">
        <v>1</v>
      </c>
      <c r="N80" s="17">
        <v>-0.027999999999999997</v>
      </c>
      <c r="O80" s="15"/>
      <c r="P80" s="317">
        <v>81200</v>
      </c>
      <c r="Q80" s="322">
        <v>373300</v>
      </c>
      <c r="R80" s="326">
        <f t="shared" si="7"/>
        <v>4.597290640394089</v>
      </c>
      <c r="S80" s="69">
        <f t="shared" si="8"/>
        <v>0.032</v>
      </c>
      <c r="T80" s="232" t="s">
        <v>68</v>
      </c>
      <c r="U80" s="285" t="s">
        <v>68</v>
      </c>
      <c r="V80" s="284" t="s">
        <v>68</v>
      </c>
      <c r="W80" s="13"/>
    </row>
    <row r="81" spans="1:23" ht="16.5" customHeight="1">
      <c r="A81" s="67">
        <v>2085</v>
      </c>
      <c r="B81" s="17">
        <v>0.18100000000000002</v>
      </c>
      <c r="C81" s="17">
        <v>0.067</v>
      </c>
      <c r="D81" s="17">
        <v>0.096</v>
      </c>
      <c r="E81" s="17">
        <v>0.047</v>
      </c>
      <c r="F81" s="17">
        <v>0.096</v>
      </c>
      <c r="G81" s="17">
        <v>0.306</v>
      </c>
      <c r="H81" s="74" t="s">
        <v>58</v>
      </c>
      <c r="I81" s="74" t="s">
        <v>58</v>
      </c>
      <c r="J81" s="17">
        <v>-0.124</v>
      </c>
      <c r="K81" s="55">
        <v>-0.21221041626437812</v>
      </c>
      <c r="L81" s="75" t="s">
        <v>59</v>
      </c>
      <c r="M81" s="17" t="s">
        <v>1</v>
      </c>
      <c r="N81" s="17">
        <v>-0.028999999999999998</v>
      </c>
      <c r="O81" s="15"/>
      <c r="P81" s="317">
        <v>83000</v>
      </c>
      <c r="Q81" s="322">
        <v>390200</v>
      </c>
      <c r="R81" s="326">
        <f t="shared" si="7"/>
        <v>4.701204819277108</v>
      </c>
      <c r="S81" s="69">
        <f t="shared" si="8"/>
        <v>0.032</v>
      </c>
      <c r="T81" s="232" t="s">
        <v>68</v>
      </c>
      <c r="U81" s="285" t="s">
        <v>68</v>
      </c>
      <c r="V81" s="284" t="s">
        <v>68</v>
      </c>
      <c r="W81" s="13"/>
    </row>
    <row r="82" spans="1:23" ht="16.5" customHeight="1">
      <c r="A82" s="67">
        <v>2086</v>
      </c>
      <c r="B82" s="17">
        <v>0.18100000000000002</v>
      </c>
      <c r="C82" s="17">
        <v>0.067</v>
      </c>
      <c r="D82" s="17">
        <v>0.096</v>
      </c>
      <c r="E82" s="17">
        <v>0.047</v>
      </c>
      <c r="F82" s="17">
        <v>0.096</v>
      </c>
      <c r="G82" s="17">
        <v>0.307</v>
      </c>
      <c r="H82" s="74" t="s">
        <v>58</v>
      </c>
      <c r="I82" s="74" t="s">
        <v>58</v>
      </c>
      <c r="J82" s="17">
        <v>-0.125</v>
      </c>
      <c r="K82" s="55">
        <v>-0.21221041626437812</v>
      </c>
      <c r="L82" s="75" t="s">
        <v>59</v>
      </c>
      <c r="M82" s="17" t="s">
        <v>1</v>
      </c>
      <c r="N82" s="17">
        <v>-0.03</v>
      </c>
      <c r="O82" s="15"/>
      <c r="P82" s="317">
        <v>84800</v>
      </c>
      <c r="Q82" s="322">
        <v>407900</v>
      </c>
      <c r="R82" s="326">
        <f t="shared" si="7"/>
        <v>4.810141509433962</v>
      </c>
      <c r="S82" s="69">
        <f t="shared" si="8"/>
        <v>0.032</v>
      </c>
      <c r="T82" s="232" t="s">
        <v>68</v>
      </c>
      <c r="U82" s="285" t="s">
        <v>68</v>
      </c>
      <c r="V82" s="284" t="s">
        <v>68</v>
      </c>
      <c r="W82" s="13"/>
    </row>
    <row r="83" spans="1:23" ht="16.5" customHeight="1" thickBot="1">
      <c r="A83" s="67">
        <v>2087</v>
      </c>
      <c r="B83" s="17">
        <v>0.18100000000000002</v>
      </c>
      <c r="C83" s="17">
        <v>0.067</v>
      </c>
      <c r="D83" s="17">
        <v>0.09699999999999999</v>
      </c>
      <c r="E83" s="17">
        <v>0.047</v>
      </c>
      <c r="F83" s="17">
        <v>0.096</v>
      </c>
      <c r="G83" s="17">
        <v>0.308</v>
      </c>
      <c r="H83" s="74" t="s">
        <v>58</v>
      </c>
      <c r="I83" s="74" t="s">
        <v>58</v>
      </c>
      <c r="J83" s="17">
        <v>-0.127</v>
      </c>
      <c r="K83" s="55">
        <v>-0.21221041626437812</v>
      </c>
      <c r="L83" s="75" t="s">
        <v>59</v>
      </c>
      <c r="M83" s="17" t="s">
        <v>1</v>
      </c>
      <c r="N83" s="17">
        <v>-0.03</v>
      </c>
      <c r="O83" s="15"/>
      <c r="P83" s="318">
        <v>86700</v>
      </c>
      <c r="Q83" s="323">
        <v>426200</v>
      </c>
      <c r="R83" s="327">
        <f t="shared" si="7"/>
        <v>4.915801614763552</v>
      </c>
      <c r="S83" s="72">
        <f t="shared" si="8"/>
        <v>0.032</v>
      </c>
      <c r="T83" s="233" t="s">
        <v>68</v>
      </c>
      <c r="U83" s="288" t="s">
        <v>68</v>
      </c>
      <c r="V83" s="287" t="s">
        <v>68</v>
      </c>
      <c r="W83" s="13"/>
    </row>
    <row r="84" spans="1:23" ht="17.25" customHeight="1" thickBot="1">
      <c r="A84" s="255">
        <v>2088</v>
      </c>
      <c r="B84" s="112">
        <v>0.18100000000000002</v>
      </c>
      <c r="C84" s="112">
        <v>0.067</v>
      </c>
      <c r="D84" s="112">
        <v>0.098</v>
      </c>
      <c r="E84" s="112">
        <v>0.048</v>
      </c>
      <c r="F84" s="112">
        <v>0.096</v>
      </c>
      <c r="G84" s="112">
        <v>0.31</v>
      </c>
      <c r="H84" s="256" t="s">
        <v>58</v>
      </c>
      <c r="I84" s="256" t="s">
        <v>58</v>
      </c>
      <c r="J84" s="112">
        <v>-0.128</v>
      </c>
      <c r="K84" s="257">
        <v>-0.21221041626437812</v>
      </c>
      <c r="L84" s="258" t="s">
        <v>59</v>
      </c>
      <c r="M84" s="112" t="s">
        <v>1</v>
      </c>
      <c r="N84" s="112">
        <v>-0.031</v>
      </c>
      <c r="O84" s="148"/>
      <c r="P84" s="213">
        <v>88500</v>
      </c>
      <c r="Q84" s="324">
        <v>445000</v>
      </c>
      <c r="R84" s="330">
        <f t="shared" si="7"/>
        <v>5.028248587570621</v>
      </c>
      <c r="S84" s="73">
        <f t="shared" si="8"/>
        <v>0.032</v>
      </c>
      <c r="T84" s="234" t="s">
        <v>68</v>
      </c>
      <c r="U84" s="236" t="s">
        <v>68</v>
      </c>
      <c r="V84" s="177" t="s">
        <v>68</v>
      </c>
      <c r="W84" s="13"/>
    </row>
    <row r="85" spans="1:17" ht="14.25">
      <c r="A85" s="49"/>
      <c r="B85" s="10"/>
      <c r="C85" s="10"/>
      <c r="D85" s="10"/>
      <c r="E85" s="10"/>
      <c r="F85" s="10"/>
      <c r="G85" s="10"/>
      <c r="H85" s="10"/>
      <c r="I85" s="10"/>
      <c r="J85" s="10"/>
      <c r="K85" s="10"/>
      <c r="L85" s="11"/>
      <c r="M85" s="10"/>
      <c r="N85" s="2"/>
      <c r="O85" s="2"/>
      <c r="P85" s="2"/>
      <c r="Q85" s="2"/>
    </row>
    <row r="86" spans="1:17" ht="14.25">
      <c r="A86" s="49" t="s">
        <v>17</v>
      </c>
      <c r="B86" s="10"/>
      <c r="C86" s="10"/>
      <c r="D86" s="10"/>
      <c r="E86" s="82" t="s">
        <v>64</v>
      </c>
      <c r="F86" s="10"/>
      <c r="G86" s="10"/>
      <c r="H86" s="10"/>
      <c r="I86" s="10"/>
      <c r="J86" s="10"/>
      <c r="K86" s="10"/>
      <c r="L86" s="11"/>
      <c r="M86" s="10"/>
      <c r="N86" s="2"/>
      <c r="O86" s="2"/>
      <c r="P86" s="2"/>
      <c r="Q86" s="2"/>
    </row>
    <row r="87" spans="1:17" ht="14.25">
      <c r="A87" s="49"/>
      <c r="B87" s="10"/>
      <c r="C87" s="10"/>
      <c r="D87" s="10"/>
      <c r="E87" s="10"/>
      <c r="F87" s="10"/>
      <c r="G87" s="10"/>
      <c r="H87" s="10"/>
      <c r="I87" s="10"/>
      <c r="J87" s="10"/>
      <c r="K87" s="10"/>
      <c r="L87" s="11"/>
      <c r="M87" s="10"/>
      <c r="N87" s="2"/>
      <c r="O87" s="2"/>
      <c r="P87" s="2"/>
      <c r="Q87" s="2"/>
    </row>
    <row r="88" spans="1:29" s="71" customFormat="1" ht="14.25" customHeight="1">
      <c r="A88" s="49" t="s">
        <v>28</v>
      </c>
      <c r="B88" s="821" t="s">
        <v>29</v>
      </c>
      <c r="C88" s="821"/>
      <c r="D88" s="821"/>
      <c r="E88" s="821"/>
      <c r="F88" s="821"/>
      <c r="G88" s="821"/>
      <c r="H88" s="821"/>
      <c r="I88" s="821"/>
      <c r="J88" s="821"/>
      <c r="K88" s="821"/>
      <c r="L88" s="677"/>
      <c r="M88" s="677"/>
      <c r="N88" s="2"/>
      <c r="O88" s="2"/>
      <c r="P88" s="2"/>
      <c r="Q88" s="2"/>
      <c r="R88" s="2"/>
      <c r="S88" s="2"/>
      <c r="T88" s="2"/>
      <c r="U88" s="2"/>
      <c r="V88" s="2"/>
      <c r="W88" s="2"/>
      <c r="X88" s="2"/>
      <c r="Y88" s="2"/>
      <c r="Z88" s="2"/>
      <c r="AA88" s="2"/>
      <c r="AB88" s="2"/>
      <c r="AC88" s="2"/>
    </row>
    <row r="89" spans="1:17" ht="14.25">
      <c r="A89" s="14"/>
      <c r="B89" s="821"/>
      <c r="C89" s="821"/>
      <c r="D89" s="821"/>
      <c r="E89" s="821"/>
      <c r="F89" s="821"/>
      <c r="G89" s="821"/>
      <c r="H89" s="821"/>
      <c r="I89" s="821"/>
      <c r="J89" s="821"/>
      <c r="K89" s="821"/>
      <c r="L89" s="677"/>
      <c r="M89" s="677"/>
      <c r="N89" s="2"/>
      <c r="O89" s="2"/>
      <c r="P89" s="2"/>
      <c r="Q89" s="2"/>
    </row>
    <row r="90" spans="1:17" ht="14.25">
      <c r="A90" s="14"/>
      <c r="B90" s="821"/>
      <c r="C90" s="821"/>
      <c r="D90" s="821"/>
      <c r="E90" s="821"/>
      <c r="F90" s="821"/>
      <c r="G90" s="821"/>
      <c r="H90" s="821"/>
      <c r="I90" s="821"/>
      <c r="J90" s="821"/>
      <c r="K90" s="821"/>
      <c r="L90" s="677"/>
      <c r="M90" s="677"/>
      <c r="N90" s="2"/>
      <c r="O90" s="2"/>
      <c r="P90" s="2"/>
      <c r="Q90" s="2"/>
    </row>
    <row r="91" spans="1:17" ht="14.25">
      <c r="A91" s="14"/>
      <c r="B91" s="821"/>
      <c r="C91" s="821"/>
      <c r="D91" s="821"/>
      <c r="E91" s="821"/>
      <c r="F91" s="821"/>
      <c r="G91" s="821"/>
      <c r="H91" s="821"/>
      <c r="I91" s="821"/>
      <c r="J91" s="821"/>
      <c r="K91" s="821"/>
      <c r="L91" s="677"/>
      <c r="M91" s="677"/>
      <c r="N91" s="2"/>
      <c r="O91" s="2"/>
      <c r="P91" s="2"/>
      <c r="Q91" s="2"/>
    </row>
    <row r="92" spans="1:17" ht="14.25">
      <c r="A92" s="14"/>
      <c r="B92" s="821"/>
      <c r="C92" s="821"/>
      <c r="D92" s="821"/>
      <c r="E92" s="821"/>
      <c r="F92" s="821"/>
      <c r="G92" s="821"/>
      <c r="H92" s="821"/>
      <c r="I92" s="821"/>
      <c r="J92" s="821"/>
      <c r="K92" s="821"/>
      <c r="L92" s="677"/>
      <c r="M92" s="677"/>
      <c r="N92" s="2"/>
      <c r="O92" s="2"/>
      <c r="P92" s="2"/>
      <c r="Q92" s="2"/>
    </row>
    <row r="93" spans="1:17" ht="14.25">
      <c r="A93" s="14"/>
      <c r="B93" s="821"/>
      <c r="C93" s="821"/>
      <c r="D93" s="821"/>
      <c r="E93" s="821"/>
      <c r="F93" s="821"/>
      <c r="G93" s="821"/>
      <c r="H93" s="821"/>
      <c r="I93" s="821"/>
      <c r="J93" s="821"/>
      <c r="K93" s="821"/>
      <c r="L93" s="677"/>
      <c r="M93" s="677"/>
      <c r="N93" s="2"/>
      <c r="O93" s="2"/>
      <c r="P93" s="2"/>
      <c r="Q93" s="2"/>
    </row>
    <row r="94" spans="1:25" ht="14.25">
      <c r="A94" s="14"/>
      <c r="B94" s="821"/>
      <c r="C94" s="821"/>
      <c r="D94" s="821"/>
      <c r="E94" s="821"/>
      <c r="F94" s="821"/>
      <c r="G94" s="821"/>
      <c r="H94" s="821"/>
      <c r="I94" s="821"/>
      <c r="J94" s="821"/>
      <c r="K94" s="821"/>
      <c r="L94" s="677"/>
      <c r="M94" s="677"/>
      <c r="N94" s="2"/>
      <c r="O94" s="2"/>
      <c r="P94" s="2"/>
      <c r="Q94" s="2"/>
      <c r="Y94" s="9"/>
    </row>
    <row r="95" spans="1:25" ht="14.25">
      <c r="A95" s="14"/>
      <c r="B95" s="821"/>
      <c r="C95" s="821"/>
      <c r="D95" s="821"/>
      <c r="E95" s="821"/>
      <c r="F95" s="821"/>
      <c r="G95" s="821"/>
      <c r="H95" s="821"/>
      <c r="I95" s="821"/>
      <c r="J95" s="821"/>
      <c r="K95" s="821"/>
      <c r="L95" s="677"/>
      <c r="M95" s="677"/>
      <c r="N95" s="2"/>
      <c r="O95" s="2"/>
      <c r="P95" s="2"/>
      <c r="Q95" s="2"/>
      <c r="Y95" s="9"/>
    </row>
    <row r="96" spans="1:25" ht="14.25">
      <c r="A96" s="14"/>
      <c r="B96" s="821"/>
      <c r="C96" s="821"/>
      <c r="D96" s="821"/>
      <c r="E96" s="821"/>
      <c r="F96" s="821"/>
      <c r="G96" s="821"/>
      <c r="H96" s="821"/>
      <c r="I96" s="821"/>
      <c r="J96" s="821"/>
      <c r="K96" s="821"/>
      <c r="L96" s="677"/>
      <c r="M96" s="677"/>
      <c r="N96" s="2"/>
      <c r="O96" s="2"/>
      <c r="P96" s="2"/>
      <c r="Q96" s="2"/>
      <c r="Y96" s="9"/>
    </row>
    <row r="97" spans="1:25" ht="14.25">
      <c r="A97" s="291"/>
      <c r="B97" s="821"/>
      <c r="C97" s="821"/>
      <c r="D97" s="821"/>
      <c r="E97" s="821"/>
      <c r="F97" s="821"/>
      <c r="G97" s="821"/>
      <c r="H97" s="821"/>
      <c r="I97" s="821"/>
      <c r="J97" s="821"/>
      <c r="K97" s="821"/>
      <c r="L97" s="292"/>
      <c r="M97" s="32"/>
      <c r="N97" s="292"/>
      <c r="P97" s="576"/>
      <c r="Q97" s="145"/>
      <c r="R97" s="472"/>
      <c r="Y97" s="9"/>
    </row>
    <row r="98" spans="1:25" ht="14.25">
      <c r="A98" s="291"/>
      <c r="B98" s="821"/>
      <c r="C98" s="821"/>
      <c r="D98" s="821"/>
      <c r="E98" s="821"/>
      <c r="F98" s="821"/>
      <c r="G98" s="821"/>
      <c r="H98" s="821"/>
      <c r="I98" s="821"/>
      <c r="J98" s="821"/>
      <c r="K98" s="821"/>
      <c r="L98" s="292"/>
      <c r="M98" s="32"/>
      <c r="N98" s="292"/>
      <c r="P98" s="2"/>
      <c r="Y98" s="9"/>
    </row>
    <row r="99" spans="1:29" ht="14.25">
      <c r="A99" s="14"/>
      <c r="B99" s="677"/>
      <c r="C99" s="677"/>
      <c r="D99" s="677"/>
      <c r="E99" s="677"/>
      <c r="F99" s="677"/>
      <c r="G99" s="677"/>
      <c r="H99" s="677"/>
      <c r="I99" s="677"/>
      <c r="J99" s="677"/>
      <c r="K99" s="677"/>
      <c r="L99" s="677"/>
      <c r="M99" s="677"/>
      <c r="N99" s="677"/>
      <c r="P99" s="2"/>
      <c r="Z99" s="9"/>
      <c r="AA99" s="9"/>
      <c r="AB99" s="9"/>
      <c r="AC99" s="9"/>
    </row>
    <row r="100" spans="1:29" ht="14.25">
      <c r="A100" s="59" t="s">
        <v>19</v>
      </c>
      <c r="B100" s="2"/>
      <c r="C100" s="2"/>
      <c r="D100" s="2"/>
      <c r="E100" s="2"/>
      <c r="F100" s="2"/>
      <c r="G100" s="2"/>
      <c r="H100" s="2"/>
      <c r="I100" s="2"/>
      <c r="J100" s="2"/>
      <c r="K100" s="2"/>
      <c r="L100" s="2"/>
      <c r="M100" s="13"/>
      <c r="N100" s="2"/>
      <c r="P100" s="2"/>
      <c r="Z100" s="9"/>
      <c r="AA100" s="9"/>
      <c r="AB100" s="9"/>
      <c r="AC100" s="9"/>
    </row>
    <row r="101" spans="1:29" ht="14.25">
      <c r="A101" s="59" t="s">
        <v>1</v>
      </c>
      <c r="B101" s="2"/>
      <c r="C101" s="2"/>
      <c r="D101" s="2"/>
      <c r="E101" s="2"/>
      <c r="F101" s="2"/>
      <c r="G101" s="2"/>
      <c r="H101" s="2"/>
      <c r="I101" s="2"/>
      <c r="J101" s="2"/>
      <c r="K101" s="2"/>
      <c r="L101" s="2"/>
      <c r="M101" s="13"/>
      <c r="N101" s="2"/>
      <c r="P101" s="2"/>
      <c r="Z101" s="9"/>
      <c r="AA101" s="9"/>
      <c r="AB101" s="9"/>
      <c r="AC101" s="9"/>
    </row>
    <row r="102" spans="1:29" ht="14.25">
      <c r="A102" s="820" t="s">
        <v>20</v>
      </c>
      <c r="B102" s="820"/>
      <c r="C102" s="820"/>
      <c r="D102" s="820"/>
      <c r="E102" s="820"/>
      <c r="F102" s="820"/>
      <c r="G102" s="820"/>
      <c r="H102" s="820"/>
      <c r="I102" s="820"/>
      <c r="J102" s="820"/>
      <c r="K102" s="820"/>
      <c r="L102" s="820"/>
      <c r="M102" s="820"/>
      <c r="N102" s="820"/>
      <c r="P102" s="2"/>
      <c r="Z102" s="9"/>
      <c r="AA102" s="9"/>
      <c r="AB102" s="9"/>
      <c r="AC102" s="9"/>
    </row>
    <row r="103" spans="1:29" ht="14.25">
      <c r="A103" s="56"/>
      <c r="B103" s="56"/>
      <c r="C103" s="56"/>
      <c r="D103" s="56"/>
      <c r="E103" s="56"/>
      <c r="F103" s="56"/>
      <c r="G103" s="56"/>
      <c r="H103" s="56"/>
      <c r="I103" s="56"/>
      <c r="J103" s="56"/>
      <c r="K103" s="56"/>
      <c r="L103" s="56"/>
      <c r="M103" s="32"/>
      <c r="N103" s="56"/>
      <c r="P103" s="2"/>
      <c r="Z103" s="9"/>
      <c r="AA103" s="9"/>
      <c r="AB103" s="9"/>
      <c r="AC103" s="9"/>
    </row>
    <row r="104" spans="1:16" ht="14.25" customHeight="1">
      <c r="A104" s="59" t="s">
        <v>21</v>
      </c>
      <c r="B104" s="59"/>
      <c r="C104" s="59"/>
      <c r="D104" s="59"/>
      <c r="E104" s="59"/>
      <c r="F104" s="59"/>
      <c r="G104" s="59"/>
      <c r="H104" s="59"/>
      <c r="I104" s="59"/>
      <c r="J104" s="59"/>
      <c r="K104" s="59"/>
      <c r="L104" s="59"/>
      <c r="M104" s="13"/>
      <c r="N104" s="59"/>
      <c r="P104" s="2"/>
    </row>
    <row r="105" spans="1:16" ht="14.25">
      <c r="A105" s="59"/>
      <c r="B105" s="59"/>
      <c r="C105" s="59"/>
      <c r="D105" s="59"/>
      <c r="E105" s="59"/>
      <c r="F105" s="59"/>
      <c r="G105" s="59"/>
      <c r="H105" s="59"/>
      <c r="I105" s="59"/>
      <c r="J105" s="59"/>
      <c r="K105" s="59"/>
      <c r="L105" s="59"/>
      <c r="M105" s="13"/>
      <c r="N105" s="59"/>
      <c r="P105" s="2"/>
    </row>
    <row r="106" spans="1:15" ht="14.25" customHeight="1">
      <c r="A106" s="820" t="s">
        <v>22</v>
      </c>
      <c r="B106" s="820"/>
      <c r="C106" s="820"/>
      <c r="D106" s="820"/>
      <c r="E106" s="820"/>
      <c r="F106" s="820"/>
      <c r="G106" s="820"/>
      <c r="H106" s="820"/>
      <c r="I106" s="820"/>
      <c r="J106" s="820"/>
      <c r="K106" s="820"/>
      <c r="L106" s="820"/>
      <c r="M106" s="820"/>
      <c r="N106" s="820"/>
      <c r="O106" s="2"/>
    </row>
    <row r="107" spans="1:15" ht="14.25" customHeight="1">
      <c r="A107" s="820"/>
      <c r="B107" s="820"/>
      <c r="C107" s="820"/>
      <c r="D107" s="820"/>
      <c r="E107" s="820"/>
      <c r="F107" s="820"/>
      <c r="G107" s="820"/>
      <c r="H107" s="820"/>
      <c r="I107" s="820"/>
      <c r="J107" s="820"/>
      <c r="K107" s="820"/>
      <c r="L107" s="820"/>
      <c r="M107" s="820"/>
      <c r="N107" s="820"/>
      <c r="O107" s="2"/>
    </row>
    <row r="108" spans="1:15" ht="14.25" customHeight="1">
      <c r="A108" s="56"/>
      <c r="B108" s="56"/>
      <c r="C108" s="56"/>
      <c r="D108" s="56"/>
      <c r="E108" s="56"/>
      <c r="F108" s="56"/>
      <c r="G108" s="56"/>
      <c r="H108" s="56"/>
      <c r="I108" s="56"/>
      <c r="J108" s="56"/>
      <c r="K108" s="56"/>
      <c r="L108" s="56"/>
      <c r="M108" s="32"/>
      <c r="N108" s="56"/>
      <c r="O108" s="12"/>
    </row>
    <row r="109" spans="1:15" ht="14.25" customHeight="1">
      <c r="A109" s="59" t="s">
        <v>30</v>
      </c>
      <c r="B109" s="59"/>
      <c r="C109" s="56"/>
      <c r="D109" s="56"/>
      <c r="E109" s="56"/>
      <c r="F109" s="56"/>
      <c r="G109" s="56"/>
      <c r="H109" s="56"/>
      <c r="I109" s="56"/>
      <c r="J109" s="56"/>
      <c r="K109" s="56"/>
      <c r="L109" s="56"/>
      <c r="M109" s="32"/>
      <c r="N109" s="56"/>
      <c r="O109" s="1"/>
    </row>
    <row r="110" spans="1:15" ht="15" thickBot="1">
      <c r="A110" s="3" t="s">
        <v>1</v>
      </c>
      <c r="B110" s="9" t="s">
        <v>1</v>
      </c>
      <c r="C110" s="9" t="s">
        <v>1</v>
      </c>
      <c r="D110" s="9" t="s">
        <v>1</v>
      </c>
      <c r="E110" s="9" t="s">
        <v>1</v>
      </c>
      <c r="F110" s="9" t="s">
        <v>1</v>
      </c>
      <c r="G110" s="9" t="s">
        <v>1</v>
      </c>
      <c r="H110" s="9" t="s">
        <v>1</v>
      </c>
      <c r="I110" s="9" t="s">
        <v>1</v>
      </c>
      <c r="J110" s="9"/>
      <c r="K110" s="9"/>
      <c r="L110" s="9" t="s">
        <v>1</v>
      </c>
      <c r="M110" s="5" t="s">
        <v>1</v>
      </c>
      <c r="N110" s="4" t="s">
        <v>1</v>
      </c>
      <c r="O110" s="2"/>
    </row>
    <row r="111" spans="2:15" ht="14.25" customHeight="1" thickBot="1">
      <c r="B111" s="826" t="s">
        <v>86</v>
      </c>
      <c r="C111" s="827"/>
      <c r="D111" s="827"/>
      <c r="E111" s="827"/>
      <c r="F111" s="827"/>
      <c r="G111" s="827"/>
      <c r="H111" s="827"/>
      <c r="I111" s="827"/>
      <c r="J111" s="827"/>
      <c r="K111" s="827"/>
      <c r="L111" s="827"/>
      <c r="M111" s="828"/>
      <c r="O111" s="2"/>
    </row>
    <row r="112" spans="1:15" ht="14.25" customHeight="1">
      <c r="A112" s="131" t="s">
        <v>23</v>
      </c>
      <c r="B112" s="131" t="s">
        <v>8</v>
      </c>
      <c r="C112" s="131" t="s">
        <v>9</v>
      </c>
      <c r="D112" s="131" t="s">
        <v>80</v>
      </c>
      <c r="E112" s="131" t="s">
        <v>82</v>
      </c>
      <c r="F112" s="131" t="s">
        <v>11</v>
      </c>
      <c r="G112" s="131" t="s">
        <v>12</v>
      </c>
      <c r="H112" s="131" t="s">
        <v>13</v>
      </c>
      <c r="I112" s="131" t="s">
        <v>14</v>
      </c>
      <c r="J112" s="131" t="s">
        <v>15</v>
      </c>
      <c r="K112" s="131" t="s">
        <v>16</v>
      </c>
      <c r="L112" s="131" t="s">
        <v>81</v>
      </c>
      <c r="M112" s="132" t="s">
        <v>79</v>
      </c>
      <c r="O112" s="2"/>
    </row>
    <row r="113" spans="1:15" ht="14.25" customHeight="1">
      <c r="A113" s="130">
        <f>A9</f>
        <v>2013</v>
      </c>
      <c r="B113" s="133">
        <f>B9/$G9</f>
        <v>0.8717948717948718</v>
      </c>
      <c r="C113" s="133">
        <f aca="true" t="shared" si="9" ref="C113:K113">C9/$G9</f>
        <v>0.2512820512820513</v>
      </c>
      <c r="D113" s="133">
        <f t="shared" si="9"/>
        <v>0.15384615384615383</v>
      </c>
      <c r="E113" s="133">
        <f t="shared" si="9"/>
        <v>0.08717948717948719</v>
      </c>
      <c r="F113" s="133">
        <f t="shared" si="9"/>
        <v>0.5128205128205129</v>
      </c>
      <c r="G113" s="133">
        <f t="shared" si="9"/>
        <v>1</v>
      </c>
      <c r="H113" s="133">
        <f t="shared" si="9"/>
        <v>0.06666666666666667</v>
      </c>
      <c r="I113" s="133">
        <f t="shared" si="9"/>
        <v>1.0666666666666667</v>
      </c>
      <c r="J113" s="133">
        <f t="shared" si="9"/>
        <v>-0.13333333333333333</v>
      </c>
      <c r="K113" s="133">
        <f t="shared" si="9"/>
        <v>-0.19999999999999998</v>
      </c>
      <c r="L113" s="135">
        <f>C113+D113</f>
        <v>0.40512820512820513</v>
      </c>
      <c r="M113" s="133">
        <f>(I9-B9)/G9</f>
        <v>0.1948717948717949</v>
      </c>
      <c r="O113" s="2" t="s">
        <v>1</v>
      </c>
    </row>
    <row r="114" spans="1:13" ht="14.25" customHeight="1">
      <c r="A114" s="130">
        <f aca="true" t="shared" si="10" ref="A114:A149">A10</f>
        <v>2014</v>
      </c>
      <c r="B114" s="133">
        <f aca="true" t="shared" si="11" ref="B114:K114">B10/$G10</f>
        <v>0.8693467336683418</v>
      </c>
      <c r="C114" s="133">
        <f t="shared" si="11"/>
        <v>0.2462311557788945</v>
      </c>
      <c r="D114" s="133">
        <f t="shared" si="11"/>
        <v>0.15075376884422112</v>
      </c>
      <c r="E114" s="133">
        <f t="shared" si="11"/>
        <v>0.09547738693467338</v>
      </c>
      <c r="F114" s="133">
        <f t="shared" si="11"/>
        <v>0.507537688442211</v>
      </c>
      <c r="G114" s="133">
        <f t="shared" si="11"/>
        <v>1</v>
      </c>
      <c r="H114" s="133">
        <f t="shared" si="11"/>
        <v>0.07035175879396985</v>
      </c>
      <c r="I114" s="133">
        <f t="shared" si="11"/>
        <v>1.07035175879397</v>
      </c>
      <c r="J114" s="133">
        <f t="shared" si="11"/>
        <v>-0.1306532663316583</v>
      </c>
      <c r="K114" s="133">
        <f t="shared" si="11"/>
        <v>-0.20100502512562815</v>
      </c>
      <c r="L114" s="135">
        <f aca="true" t="shared" si="12" ref="L114:L149">C114+D114</f>
        <v>0.39698492462311563</v>
      </c>
      <c r="M114" s="133">
        <f aca="true" t="shared" si="13" ref="M114:M149">(I10-B10)/G10</f>
        <v>0.20100502512562807</v>
      </c>
    </row>
    <row r="115" spans="1:13" ht="14.25">
      <c r="A115" s="130">
        <f t="shared" si="10"/>
        <v>2015</v>
      </c>
      <c r="B115" s="133">
        <f aca="true" t="shared" si="14" ref="B115:K115">B11/$G11</f>
        <v>0.9141414141414143</v>
      </c>
      <c r="C115" s="133">
        <f t="shared" si="14"/>
        <v>0.2474747474747475</v>
      </c>
      <c r="D115" s="133">
        <f t="shared" si="14"/>
        <v>0.1515151515151515</v>
      </c>
      <c r="E115" s="133">
        <f t="shared" si="14"/>
        <v>0.10606060606060606</v>
      </c>
      <c r="F115" s="133">
        <f t="shared" si="14"/>
        <v>0.494949494949495</v>
      </c>
      <c r="G115" s="133">
        <f t="shared" si="14"/>
        <v>1</v>
      </c>
      <c r="H115" s="133">
        <f t="shared" si="14"/>
        <v>0.07575757575757575</v>
      </c>
      <c r="I115" s="133">
        <f t="shared" si="14"/>
        <v>1.0757575757575757</v>
      </c>
      <c r="J115" s="133">
        <f t="shared" si="14"/>
        <v>-0.08585858585858586</v>
      </c>
      <c r="K115" s="133">
        <f t="shared" si="14"/>
        <v>-0.1616161616161616</v>
      </c>
      <c r="L115" s="135">
        <f t="shared" si="12"/>
        <v>0.398989898989899</v>
      </c>
      <c r="M115" s="133">
        <f t="shared" si="13"/>
        <v>0.16161616161616146</v>
      </c>
    </row>
    <row r="116" spans="1:13" ht="14.25" customHeight="1">
      <c r="A116" s="130">
        <f t="shared" si="10"/>
        <v>2016</v>
      </c>
      <c r="B116" s="133">
        <f aca="true" t="shared" si="15" ref="B116:K116">B12/$G12</f>
        <v>0.9187817258883251</v>
      </c>
      <c r="C116" s="133">
        <f t="shared" si="15"/>
        <v>0.2487309644670051</v>
      </c>
      <c r="D116" s="133">
        <f t="shared" si="15"/>
        <v>0.15228426395939088</v>
      </c>
      <c r="E116" s="133">
        <f t="shared" si="15"/>
        <v>0.116751269035533</v>
      </c>
      <c r="F116" s="133">
        <f t="shared" si="15"/>
        <v>0.4822335025380711</v>
      </c>
      <c r="G116" s="133">
        <f t="shared" si="15"/>
        <v>1</v>
      </c>
      <c r="H116" s="133">
        <f t="shared" si="15"/>
        <v>0.08629441624365483</v>
      </c>
      <c r="I116" s="133">
        <f t="shared" si="15"/>
        <v>1.086294416243655</v>
      </c>
      <c r="J116" s="133">
        <f t="shared" si="15"/>
        <v>-0.08121827411167513</v>
      </c>
      <c r="K116" s="133">
        <f t="shared" si="15"/>
        <v>-0.16751269035532998</v>
      </c>
      <c r="L116" s="135">
        <f t="shared" si="12"/>
        <v>0.401015228426396</v>
      </c>
      <c r="M116" s="133">
        <f t="shared" si="13"/>
        <v>0.16751269035532984</v>
      </c>
    </row>
    <row r="117" spans="1:13" ht="14.25" customHeight="1">
      <c r="A117" s="130">
        <f t="shared" si="10"/>
        <v>2017</v>
      </c>
      <c r="B117" s="133">
        <f aca="true" t="shared" si="16" ref="B117:K117">B13/$G13</f>
        <v>0.9322916666666666</v>
      </c>
      <c r="C117" s="133">
        <f t="shared" si="16"/>
        <v>0.25</v>
      </c>
      <c r="D117" s="133">
        <f t="shared" si="16"/>
        <v>0.15104166666666666</v>
      </c>
      <c r="E117" s="133">
        <f t="shared" si="16"/>
        <v>0.125</v>
      </c>
      <c r="F117" s="133">
        <f t="shared" si="16"/>
        <v>0.4739583333333333</v>
      </c>
      <c r="G117" s="133">
        <f t="shared" si="16"/>
        <v>1</v>
      </c>
      <c r="H117" s="133">
        <f t="shared" si="16"/>
        <v>0.10416666666666667</v>
      </c>
      <c r="I117" s="133">
        <f t="shared" si="16"/>
        <v>1.109375</v>
      </c>
      <c r="J117" s="133">
        <f t="shared" si="16"/>
        <v>-0.07291666666666666</v>
      </c>
      <c r="K117" s="133">
        <f t="shared" si="16"/>
        <v>-0.17708333333333334</v>
      </c>
      <c r="L117" s="135">
        <f t="shared" si="12"/>
        <v>0.40104166666666663</v>
      </c>
      <c r="M117" s="133">
        <f t="shared" si="13"/>
        <v>0.17708333333333334</v>
      </c>
    </row>
    <row r="118" spans="1:13" ht="14.25" customHeight="1">
      <c r="A118" s="130">
        <f t="shared" si="10"/>
        <v>2018</v>
      </c>
      <c r="B118" s="133">
        <f aca="true" t="shared" si="17" ref="B118:K118">B14/$G14</f>
        <v>0.9417989417989421</v>
      </c>
      <c r="C118" s="133">
        <f t="shared" si="17"/>
        <v>0.2592592592592593</v>
      </c>
      <c r="D118" s="133">
        <f t="shared" si="17"/>
        <v>0.15343915343915346</v>
      </c>
      <c r="E118" s="133">
        <f t="shared" si="17"/>
        <v>0.126984126984127</v>
      </c>
      <c r="F118" s="133">
        <f t="shared" si="17"/>
        <v>0.46031746031746035</v>
      </c>
      <c r="G118" s="133">
        <f t="shared" si="17"/>
        <v>1</v>
      </c>
      <c r="H118" s="133">
        <f t="shared" si="17"/>
        <v>0.126984126984127</v>
      </c>
      <c r="I118" s="133">
        <f t="shared" si="17"/>
        <v>1.1322751322751323</v>
      </c>
      <c r="J118" s="133">
        <f t="shared" si="17"/>
        <v>-0.05820105820105821</v>
      </c>
      <c r="K118" s="133">
        <f t="shared" si="17"/>
        <v>-0.19047619047619052</v>
      </c>
      <c r="L118" s="135">
        <f t="shared" si="12"/>
        <v>0.4126984126984128</v>
      </c>
      <c r="M118" s="133">
        <f t="shared" si="13"/>
        <v>0.19047619047619038</v>
      </c>
    </row>
    <row r="119" spans="1:23" ht="14.25" customHeight="1">
      <c r="A119" s="130">
        <f t="shared" si="10"/>
        <v>2019</v>
      </c>
      <c r="B119" s="133">
        <f aca="true" t="shared" si="18" ref="B119:K119">B15/$G15</f>
        <v>0.9319371727748692</v>
      </c>
      <c r="C119" s="133">
        <f t="shared" si="18"/>
        <v>0.25654450261780104</v>
      </c>
      <c r="D119" s="133">
        <f t="shared" si="18"/>
        <v>0.16230366492146597</v>
      </c>
      <c r="E119" s="133">
        <f t="shared" si="18"/>
        <v>0.1256544502617801</v>
      </c>
      <c r="F119" s="133">
        <f t="shared" si="18"/>
        <v>0.450261780104712</v>
      </c>
      <c r="G119" s="133">
        <f t="shared" si="18"/>
        <v>1</v>
      </c>
      <c r="H119" s="133">
        <f t="shared" si="18"/>
        <v>0.14136125654450263</v>
      </c>
      <c r="I119" s="133">
        <f t="shared" si="18"/>
        <v>1.1413612565445026</v>
      </c>
      <c r="J119" s="133">
        <f t="shared" si="18"/>
        <v>-0.06806282722513089</v>
      </c>
      <c r="K119" s="133">
        <f t="shared" si="18"/>
        <v>-0.2094240837696335</v>
      </c>
      <c r="L119" s="135">
        <f t="shared" si="12"/>
        <v>0.418848167539267</v>
      </c>
      <c r="M119" s="133">
        <f t="shared" si="13"/>
        <v>0.2094240837696334</v>
      </c>
      <c r="Q119"/>
      <c r="R119"/>
      <c r="S119"/>
      <c r="T119"/>
      <c r="U119"/>
      <c r="V119"/>
      <c r="W119"/>
    </row>
    <row r="120" spans="1:23" ht="14.25">
      <c r="A120" s="130">
        <f t="shared" si="10"/>
        <v>2020</v>
      </c>
      <c r="B120" s="133">
        <f aca="true" t="shared" si="19" ref="B120:K120">B16/$G16</f>
        <v>0.9267015706806282</v>
      </c>
      <c r="C120" s="133">
        <f t="shared" si="19"/>
        <v>0.2617801047120419</v>
      </c>
      <c r="D120" s="133">
        <f t="shared" si="19"/>
        <v>0.16230366492146597</v>
      </c>
      <c r="E120" s="133">
        <f t="shared" si="19"/>
        <v>0.13089005235602094</v>
      </c>
      <c r="F120" s="133">
        <f t="shared" si="19"/>
        <v>0.4397905759162304</v>
      </c>
      <c r="G120" s="133">
        <f t="shared" si="19"/>
        <v>1</v>
      </c>
      <c r="H120" s="133">
        <f t="shared" si="19"/>
        <v>0.15706806282722513</v>
      </c>
      <c r="I120" s="133">
        <f t="shared" si="19"/>
        <v>1.1518324607329842</v>
      </c>
      <c r="J120" s="133">
        <f t="shared" si="19"/>
        <v>-0.06806282722513089</v>
      </c>
      <c r="K120" s="133">
        <f t="shared" si="19"/>
        <v>-0.225130890052356</v>
      </c>
      <c r="L120" s="135">
        <f t="shared" si="12"/>
        <v>0.42408376963350786</v>
      </c>
      <c r="M120" s="133">
        <f t="shared" si="13"/>
        <v>0.22513089005235606</v>
      </c>
      <c r="Q120"/>
      <c r="R120"/>
      <c r="S120"/>
      <c r="T120"/>
      <c r="U120"/>
      <c r="V120"/>
      <c r="W120"/>
    </row>
    <row r="121" spans="1:23" ht="14.25" customHeight="1">
      <c r="A121" s="130">
        <f t="shared" si="10"/>
        <v>2021</v>
      </c>
      <c r="B121" s="133">
        <f aca="true" t="shared" si="20" ref="B121:K121">B17/$G17</f>
        <v>0.9371727748691099</v>
      </c>
      <c r="C121" s="133">
        <f t="shared" si="20"/>
        <v>0.2670157068062827</v>
      </c>
      <c r="D121" s="133">
        <f t="shared" si="20"/>
        <v>0.16753926701570682</v>
      </c>
      <c r="E121" s="133">
        <f t="shared" si="20"/>
        <v>0.13089005235602094</v>
      </c>
      <c r="F121" s="133">
        <f t="shared" si="20"/>
        <v>0.43455497382198954</v>
      </c>
      <c r="G121" s="133">
        <f t="shared" si="20"/>
        <v>1</v>
      </c>
      <c r="H121" s="133">
        <f t="shared" si="20"/>
        <v>0.16230366492146597</v>
      </c>
      <c r="I121" s="133">
        <f t="shared" si="20"/>
        <v>1.162303664921466</v>
      </c>
      <c r="J121" s="133">
        <f t="shared" si="20"/>
        <v>-0.06282722513089005</v>
      </c>
      <c r="K121" s="133">
        <f t="shared" si="20"/>
        <v>-0.23036649214659688</v>
      </c>
      <c r="L121" s="135">
        <f t="shared" si="12"/>
        <v>0.43455497382198954</v>
      </c>
      <c r="M121" s="133">
        <f t="shared" si="13"/>
        <v>0.22513089005235606</v>
      </c>
      <c r="Q121"/>
      <c r="R121"/>
      <c r="S121"/>
      <c r="T121"/>
      <c r="U121"/>
      <c r="V121"/>
      <c r="W121"/>
    </row>
    <row r="122" spans="1:23" ht="14.25" customHeight="1">
      <c r="A122" s="130">
        <f t="shared" si="10"/>
        <v>2022</v>
      </c>
      <c r="B122" s="133">
        <f aca="true" t="shared" si="21" ref="B122:K122">B18/$G18</f>
        <v>0.9278350515463918</v>
      </c>
      <c r="C122" s="133">
        <f t="shared" si="21"/>
        <v>0.2680412371134021</v>
      </c>
      <c r="D122" s="133">
        <f t="shared" si="21"/>
        <v>0.17525773195876293</v>
      </c>
      <c r="E122" s="133">
        <f t="shared" si="21"/>
        <v>0.1288659793814433</v>
      </c>
      <c r="F122" s="133">
        <f t="shared" si="21"/>
        <v>0.422680412371134</v>
      </c>
      <c r="G122" s="133">
        <f t="shared" si="21"/>
        <v>1</v>
      </c>
      <c r="H122" s="133">
        <f t="shared" si="21"/>
        <v>0.1701030927835052</v>
      </c>
      <c r="I122" s="133">
        <f t="shared" si="21"/>
        <v>1.1701030927835052</v>
      </c>
      <c r="J122" s="133">
        <f t="shared" si="21"/>
        <v>-0.06701030927835053</v>
      </c>
      <c r="K122" s="133">
        <f t="shared" si="21"/>
        <v>-0.2371134020618557</v>
      </c>
      <c r="L122" s="135">
        <f t="shared" si="12"/>
        <v>0.44329896907216504</v>
      </c>
      <c r="M122" s="133">
        <f t="shared" si="13"/>
        <v>0.24226804123711335</v>
      </c>
      <c r="Q122"/>
      <c r="R122"/>
      <c r="S122"/>
      <c r="T122"/>
      <c r="U122"/>
      <c r="V122"/>
      <c r="W122"/>
    </row>
    <row r="123" spans="1:23" ht="14.25" customHeight="1">
      <c r="A123" s="130">
        <f t="shared" si="10"/>
        <v>2023</v>
      </c>
      <c r="B123" s="133">
        <f aca="true" t="shared" si="22" ref="B123:K123">B19/$G19</f>
        <v>0.9427083333333335</v>
      </c>
      <c r="C123" s="133">
        <f t="shared" si="22"/>
        <v>0.27604166666666663</v>
      </c>
      <c r="D123" s="133">
        <f t="shared" si="22"/>
        <v>0.17708333333333334</v>
      </c>
      <c r="E123" s="133">
        <f t="shared" si="22"/>
        <v>0.13541666666666669</v>
      </c>
      <c r="F123" s="133">
        <f t="shared" si="22"/>
        <v>0.4166666666666667</v>
      </c>
      <c r="G123" s="133">
        <f t="shared" si="22"/>
        <v>1</v>
      </c>
      <c r="H123" s="133">
        <f t="shared" si="22"/>
        <v>0.17708333333333334</v>
      </c>
      <c r="I123" s="133">
        <f t="shared" si="22"/>
        <v>1.1822916666666665</v>
      </c>
      <c r="J123" s="133">
        <f t="shared" si="22"/>
        <v>-0.05729166666666667</v>
      </c>
      <c r="K123" s="133">
        <f t="shared" si="22"/>
        <v>-0.234375</v>
      </c>
      <c r="L123" s="135">
        <f t="shared" si="12"/>
        <v>0.453125</v>
      </c>
      <c r="M123" s="133">
        <f t="shared" si="13"/>
        <v>0.23958333333333312</v>
      </c>
      <c r="W123"/>
    </row>
    <row r="124" spans="1:23" ht="14.25" customHeight="1">
      <c r="A124" s="130">
        <f t="shared" si="10"/>
        <v>2024</v>
      </c>
      <c r="B124" s="133">
        <f aca="true" t="shared" si="23" ref="B124:K124">B20/$G20</f>
        <v>0.9234693877551021</v>
      </c>
      <c r="C124" s="133">
        <f t="shared" si="23"/>
        <v>0.2704081632653061</v>
      </c>
      <c r="D124" s="133">
        <f t="shared" si="23"/>
        <v>0.17857142857142858</v>
      </c>
      <c r="E124" s="133">
        <f t="shared" si="23"/>
        <v>0.1326530612244898</v>
      </c>
      <c r="F124" s="133">
        <f t="shared" si="23"/>
        <v>0.413265306122449</v>
      </c>
      <c r="G124" s="133">
        <f t="shared" si="23"/>
        <v>1</v>
      </c>
      <c r="H124" s="133">
        <f t="shared" si="23"/>
        <v>0.19387755102040816</v>
      </c>
      <c r="I124" s="133">
        <f t="shared" si="23"/>
        <v>1.193877551020408</v>
      </c>
      <c r="J124" s="133">
        <f t="shared" si="23"/>
        <v>-0.07653061224489795</v>
      </c>
      <c r="K124" s="133">
        <f t="shared" si="23"/>
        <v>-0.2653061224489796</v>
      </c>
      <c r="L124" s="135">
        <f t="shared" si="12"/>
        <v>0.44897959183673464</v>
      </c>
      <c r="M124" s="133">
        <f t="shared" si="13"/>
        <v>0.2704081632653059</v>
      </c>
      <c r="W124"/>
    </row>
    <row r="125" spans="1:23" ht="14.25">
      <c r="A125" s="130">
        <f t="shared" si="10"/>
        <v>2025</v>
      </c>
      <c r="B125" s="133">
        <f aca="true" t="shared" si="24" ref="B125:K125">B21/$G21</f>
        <v>0.900497512437811</v>
      </c>
      <c r="C125" s="133">
        <f t="shared" si="24"/>
        <v>0.2736318407960199</v>
      </c>
      <c r="D125" s="133">
        <f t="shared" si="24"/>
        <v>0.17910447761194032</v>
      </c>
      <c r="E125" s="133">
        <f t="shared" si="24"/>
        <v>0.13432835820895522</v>
      </c>
      <c r="F125" s="133">
        <f t="shared" si="24"/>
        <v>0.4129353233830846</v>
      </c>
      <c r="G125" s="133">
        <f t="shared" si="24"/>
        <v>1</v>
      </c>
      <c r="H125" s="133">
        <f t="shared" si="24"/>
        <v>0.19402985074626863</v>
      </c>
      <c r="I125" s="133">
        <f t="shared" si="24"/>
        <v>1.189054726368159</v>
      </c>
      <c r="J125" s="133">
        <f t="shared" si="24"/>
        <v>-0.09452736318407959</v>
      </c>
      <c r="K125" s="133">
        <f t="shared" si="24"/>
        <v>-0.2885572139303482</v>
      </c>
      <c r="L125" s="135">
        <f t="shared" si="12"/>
        <v>0.4527363184079602</v>
      </c>
      <c r="M125" s="133">
        <f t="shared" si="13"/>
        <v>0.2885572139303481</v>
      </c>
      <c r="W125"/>
    </row>
    <row r="126" spans="1:23" ht="14.25" customHeight="1">
      <c r="A126" s="130">
        <f t="shared" si="10"/>
        <v>2026</v>
      </c>
      <c r="B126" s="133">
        <f aca="true" t="shared" si="25" ref="B126:K126">B22/$G22</f>
        <v>0.8829268292682928</v>
      </c>
      <c r="C126" s="133">
        <f t="shared" si="25"/>
        <v>0.27317073170731704</v>
      </c>
      <c r="D126" s="133">
        <f t="shared" si="25"/>
        <v>0.18048780487804883</v>
      </c>
      <c r="E126" s="133">
        <f t="shared" si="25"/>
        <v>0.13170731707317077</v>
      </c>
      <c r="F126" s="133">
        <f t="shared" si="25"/>
        <v>0.41463414634146345</v>
      </c>
      <c r="G126" s="133">
        <f t="shared" si="25"/>
        <v>1</v>
      </c>
      <c r="H126" s="133">
        <f t="shared" si="25"/>
        <v>0.2097560975609756</v>
      </c>
      <c r="I126" s="133">
        <f t="shared" si="25"/>
        <v>1.2097560975609756</v>
      </c>
      <c r="J126" s="133">
        <f t="shared" si="25"/>
        <v>-0.11707317073170732</v>
      </c>
      <c r="K126" s="133">
        <f t="shared" si="25"/>
        <v>-0.32682926829268294</v>
      </c>
      <c r="L126" s="135">
        <f t="shared" si="12"/>
        <v>0.45365853658536587</v>
      </c>
      <c r="M126" s="133">
        <f t="shared" si="13"/>
        <v>0.32682926829268283</v>
      </c>
      <c r="W126"/>
    </row>
    <row r="127" spans="1:13" ht="14.25" customHeight="1">
      <c r="A127" s="130">
        <f t="shared" si="10"/>
        <v>2027</v>
      </c>
      <c r="B127" s="133">
        <f aca="true" t="shared" si="26" ref="B127:K127">B23/$G23</f>
        <v>0.8619047619047621</v>
      </c>
      <c r="C127" s="133">
        <f t="shared" si="26"/>
        <v>0.27142857142857146</v>
      </c>
      <c r="D127" s="133">
        <f t="shared" si="26"/>
        <v>0.18571428571428572</v>
      </c>
      <c r="E127" s="133">
        <f t="shared" si="26"/>
        <v>0.13333333333333333</v>
      </c>
      <c r="F127" s="133">
        <f t="shared" si="26"/>
        <v>0.4095238095238095</v>
      </c>
      <c r="G127" s="133">
        <f t="shared" si="26"/>
        <v>1</v>
      </c>
      <c r="H127" s="133">
        <f t="shared" si="26"/>
        <v>0.21428571428571427</v>
      </c>
      <c r="I127" s="133">
        <f t="shared" si="26"/>
        <v>1.2142857142857144</v>
      </c>
      <c r="J127" s="133">
        <f t="shared" si="26"/>
        <v>-0.1380952380952381</v>
      </c>
      <c r="K127" s="133">
        <f t="shared" si="26"/>
        <v>-0.3476190476190476</v>
      </c>
      <c r="L127" s="135">
        <f t="shared" si="12"/>
        <v>0.4571428571428572</v>
      </c>
      <c r="M127" s="133">
        <f t="shared" si="13"/>
        <v>0.3523809523809523</v>
      </c>
    </row>
    <row r="128" spans="1:13" ht="14.25" customHeight="1">
      <c r="A128" s="130">
        <f t="shared" si="10"/>
        <v>2028</v>
      </c>
      <c r="B128" s="133">
        <f aca="true" t="shared" si="27" ref="B128:K128">B24/$G24</f>
        <v>0.8457943925233646</v>
      </c>
      <c r="C128" s="133">
        <f t="shared" si="27"/>
        <v>0.2757009345794393</v>
      </c>
      <c r="D128" s="133">
        <f t="shared" si="27"/>
        <v>0.1869158878504673</v>
      </c>
      <c r="E128" s="133">
        <f t="shared" si="27"/>
        <v>0.1308411214953271</v>
      </c>
      <c r="F128" s="133">
        <f t="shared" si="27"/>
        <v>0.4112149532710281</v>
      </c>
      <c r="G128" s="133">
        <f t="shared" si="27"/>
        <v>1</v>
      </c>
      <c r="H128" s="133">
        <f t="shared" si="27"/>
        <v>0.21962616822429906</v>
      </c>
      <c r="I128" s="133">
        <f t="shared" si="27"/>
        <v>1.219626168224299</v>
      </c>
      <c r="J128" s="133">
        <f t="shared" si="27"/>
        <v>-0.15420560747663553</v>
      </c>
      <c r="K128" s="133">
        <f t="shared" si="27"/>
        <v>-0.3738317757009346</v>
      </c>
      <c r="L128" s="135">
        <f t="shared" si="12"/>
        <v>0.4626168224299066</v>
      </c>
      <c r="M128" s="133">
        <f t="shared" si="13"/>
        <v>0.3738317757009345</v>
      </c>
    </row>
    <row r="129" spans="1:13" ht="14.25" customHeight="1">
      <c r="A129" s="130">
        <f t="shared" si="10"/>
        <v>2029</v>
      </c>
      <c r="B129" s="133">
        <f aca="true" t="shared" si="28" ref="B129:K129">B25/$G25</f>
        <v>0.8264840182648404</v>
      </c>
      <c r="C129" s="133">
        <f t="shared" si="28"/>
        <v>0.27397260273972607</v>
      </c>
      <c r="D129" s="133">
        <f t="shared" si="28"/>
        <v>0.1872146118721461</v>
      </c>
      <c r="E129" s="133">
        <f t="shared" si="28"/>
        <v>0.13242009132420093</v>
      </c>
      <c r="F129" s="133">
        <f t="shared" si="28"/>
        <v>0.4109589041095891</v>
      </c>
      <c r="G129" s="133">
        <f t="shared" si="28"/>
        <v>1</v>
      </c>
      <c r="H129" s="133">
        <f t="shared" si="28"/>
        <v>0.21917808219178087</v>
      </c>
      <c r="I129" s="133">
        <f t="shared" si="28"/>
        <v>1.219178082191781</v>
      </c>
      <c r="J129" s="133">
        <f t="shared" si="28"/>
        <v>-0.17351598173515984</v>
      </c>
      <c r="K129" s="133">
        <f t="shared" si="28"/>
        <v>-0.3926940639269407</v>
      </c>
      <c r="L129" s="135">
        <f t="shared" si="12"/>
        <v>0.4611872146118722</v>
      </c>
      <c r="M129" s="133">
        <f t="shared" si="13"/>
        <v>0.3926940639269407</v>
      </c>
    </row>
    <row r="130" spans="1:13" ht="14.25">
      <c r="A130" s="130">
        <f t="shared" si="10"/>
        <v>2030</v>
      </c>
      <c r="B130" s="133">
        <f aca="true" t="shared" si="29" ref="B130:K130">B26/$G26</f>
        <v>0.8116591928251122</v>
      </c>
      <c r="C130" s="133">
        <f t="shared" si="29"/>
        <v>0.26905829596412556</v>
      </c>
      <c r="D130" s="133">
        <f t="shared" si="29"/>
        <v>0.1883408071748879</v>
      </c>
      <c r="E130" s="133">
        <f t="shared" si="29"/>
        <v>0.13004484304932734</v>
      </c>
      <c r="F130" s="133">
        <f t="shared" si="29"/>
        <v>0.4080717488789237</v>
      </c>
      <c r="G130" s="133">
        <f t="shared" si="29"/>
        <v>1</v>
      </c>
      <c r="H130" s="133">
        <f t="shared" si="29"/>
        <v>0.22869955156950672</v>
      </c>
      <c r="I130" s="133">
        <f t="shared" si="29"/>
        <v>1.2286995515695065</v>
      </c>
      <c r="J130" s="133">
        <f t="shared" si="29"/>
        <v>-0.1883408071748879</v>
      </c>
      <c r="K130" s="133">
        <f t="shared" si="29"/>
        <v>-0.41704035874439466</v>
      </c>
      <c r="L130" s="135">
        <f t="shared" si="12"/>
        <v>0.45739910313901344</v>
      </c>
      <c r="M130" s="133">
        <f t="shared" si="13"/>
        <v>0.4170403587443944</v>
      </c>
    </row>
    <row r="131" spans="1:13" ht="14.25">
      <c r="A131" s="130">
        <f t="shared" si="10"/>
        <v>2031</v>
      </c>
      <c r="B131" s="133">
        <f aca="true" t="shared" si="30" ref="B131:K131">B27/$G27</f>
        <v>0.7973568281938328</v>
      </c>
      <c r="C131" s="133">
        <f t="shared" si="30"/>
        <v>0.26872246696035246</v>
      </c>
      <c r="D131" s="133">
        <f t="shared" si="30"/>
        <v>0.1894273127753304</v>
      </c>
      <c r="E131" s="133">
        <f t="shared" si="30"/>
        <v>0.13215859030837004</v>
      </c>
      <c r="F131" s="133">
        <f t="shared" si="30"/>
        <v>0.4096916299559472</v>
      </c>
      <c r="G131" s="133">
        <f t="shared" si="30"/>
        <v>1</v>
      </c>
      <c r="H131" s="133">
        <f t="shared" si="30"/>
        <v>0.23348017621145375</v>
      </c>
      <c r="I131" s="133">
        <f t="shared" si="30"/>
        <v>1.233480176211454</v>
      </c>
      <c r="J131" s="133">
        <f t="shared" si="30"/>
        <v>-0.19823788546255508</v>
      </c>
      <c r="K131" s="133">
        <f t="shared" si="30"/>
        <v>-0.4361233480176212</v>
      </c>
      <c r="L131" s="135">
        <f t="shared" si="12"/>
        <v>0.4581497797356828</v>
      </c>
      <c r="M131" s="133">
        <f t="shared" si="13"/>
        <v>0.4361233480176212</v>
      </c>
    </row>
    <row r="132" spans="1:13" ht="14.25">
      <c r="A132" s="130">
        <f t="shared" si="10"/>
        <v>2032</v>
      </c>
      <c r="B132" s="133">
        <f aca="true" t="shared" si="31" ref="B132:K132">B28/$G28</f>
        <v>0.7869565217391304</v>
      </c>
      <c r="C132" s="133">
        <f t="shared" si="31"/>
        <v>0.2652173913043478</v>
      </c>
      <c r="D132" s="133">
        <f t="shared" si="31"/>
        <v>0.19130434782608696</v>
      </c>
      <c r="E132" s="133">
        <f t="shared" si="31"/>
        <v>0.13043478260869565</v>
      </c>
      <c r="F132" s="133">
        <f t="shared" si="31"/>
        <v>0.408695652173913</v>
      </c>
      <c r="G132" s="133">
        <f t="shared" si="31"/>
        <v>1</v>
      </c>
      <c r="H132" s="133">
        <f t="shared" si="31"/>
        <v>0.24347826086956517</v>
      </c>
      <c r="I132" s="133">
        <f t="shared" si="31"/>
        <v>1.2434782608695654</v>
      </c>
      <c r="J132" s="133">
        <f t="shared" si="31"/>
        <v>-0.21304347826086956</v>
      </c>
      <c r="K132" s="133">
        <f t="shared" si="31"/>
        <v>-0.45652173913043476</v>
      </c>
      <c r="L132" s="135">
        <f t="shared" si="12"/>
        <v>0.45652173913043476</v>
      </c>
      <c r="M132" s="133">
        <f t="shared" si="13"/>
        <v>0.4565217391304348</v>
      </c>
    </row>
    <row r="133" spans="1:13" ht="14.25">
      <c r="A133" s="130">
        <f t="shared" si="10"/>
        <v>2033</v>
      </c>
      <c r="B133" s="133">
        <f aca="true" t="shared" si="32" ref="B133:K133">B29/$G29</f>
        <v>0.7735042735042736</v>
      </c>
      <c r="C133" s="133">
        <f t="shared" si="32"/>
        <v>0.26495726495726496</v>
      </c>
      <c r="D133" s="133">
        <f t="shared" si="32"/>
        <v>0.19658119658119658</v>
      </c>
      <c r="E133" s="133">
        <f t="shared" si="32"/>
        <v>0.12820512820512822</v>
      </c>
      <c r="F133" s="133">
        <f t="shared" si="32"/>
        <v>0.4102564102564103</v>
      </c>
      <c r="G133" s="133">
        <f t="shared" si="32"/>
        <v>1</v>
      </c>
      <c r="H133" s="133">
        <f t="shared" si="32"/>
        <v>0.2521367521367522</v>
      </c>
      <c r="I133" s="133">
        <f t="shared" si="32"/>
        <v>1.2521367521367521</v>
      </c>
      <c r="J133" s="133">
        <f t="shared" si="32"/>
        <v>-0.2264957264957265</v>
      </c>
      <c r="K133" s="133">
        <f t="shared" si="32"/>
        <v>-0.4786324786324786</v>
      </c>
      <c r="L133" s="135">
        <f t="shared" si="12"/>
        <v>0.46153846153846156</v>
      </c>
      <c r="M133" s="133">
        <f t="shared" si="13"/>
        <v>0.4786324786324785</v>
      </c>
    </row>
    <row r="134" spans="1:13" ht="14.25">
      <c r="A134" s="130">
        <f t="shared" si="10"/>
        <v>2034</v>
      </c>
      <c r="B134" s="133">
        <f aca="true" t="shared" si="33" ref="B134:K134">B30/$G30</f>
        <v>0.766949152542373</v>
      </c>
      <c r="C134" s="133">
        <f t="shared" si="33"/>
        <v>0.2627118644067796</v>
      </c>
      <c r="D134" s="133">
        <f t="shared" si="33"/>
        <v>0.19915254237288135</v>
      </c>
      <c r="E134" s="133">
        <f t="shared" si="33"/>
        <v>0.1313559322033898</v>
      </c>
      <c r="F134" s="133">
        <f t="shared" si="33"/>
        <v>0.4067796610169491</v>
      </c>
      <c r="G134" s="133">
        <f t="shared" si="33"/>
        <v>1</v>
      </c>
      <c r="H134" s="133">
        <f t="shared" si="33"/>
        <v>0.2627118644067796</v>
      </c>
      <c r="I134" s="133">
        <f t="shared" si="33"/>
        <v>1.2627118644067796</v>
      </c>
      <c r="J134" s="133">
        <f t="shared" si="33"/>
        <v>-0.2288135593220339</v>
      </c>
      <c r="K134" s="133">
        <f t="shared" si="33"/>
        <v>-0.49152542372881347</v>
      </c>
      <c r="L134" s="135">
        <f t="shared" si="12"/>
        <v>0.461864406779661</v>
      </c>
      <c r="M134" s="133">
        <f t="shared" si="13"/>
        <v>0.4957627118644066</v>
      </c>
    </row>
    <row r="135" spans="1:13" ht="14.25">
      <c r="A135" s="130">
        <f t="shared" si="10"/>
        <v>2035</v>
      </c>
      <c r="B135" s="133">
        <f aca="true" t="shared" si="34" ref="B135:K135">B31/$G31</f>
        <v>0.7637130801687765</v>
      </c>
      <c r="C135" s="133">
        <f t="shared" si="34"/>
        <v>0.2616033755274262</v>
      </c>
      <c r="D135" s="133">
        <f t="shared" si="34"/>
        <v>0.20253164556962028</v>
      </c>
      <c r="E135" s="133">
        <f t="shared" si="34"/>
        <v>0.1308016877637131</v>
      </c>
      <c r="F135" s="133">
        <f t="shared" si="34"/>
        <v>0.40506329113924056</v>
      </c>
      <c r="G135" s="133">
        <f t="shared" si="34"/>
        <v>1</v>
      </c>
      <c r="H135" s="133">
        <f t="shared" si="34"/>
        <v>0.27426160337552746</v>
      </c>
      <c r="I135" s="133">
        <f t="shared" si="34"/>
        <v>1.2784810126582278</v>
      </c>
      <c r="J135" s="133">
        <f t="shared" si="34"/>
        <v>-0.23628691983122363</v>
      </c>
      <c r="K135" s="133">
        <f t="shared" si="34"/>
        <v>-0.510548523206751</v>
      </c>
      <c r="L135" s="135">
        <f t="shared" si="12"/>
        <v>0.46413502109704646</v>
      </c>
      <c r="M135" s="133">
        <f t="shared" si="13"/>
        <v>0.5147679324894514</v>
      </c>
    </row>
    <row r="136" spans="1:13" ht="14.25">
      <c r="A136" s="130">
        <f t="shared" si="10"/>
        <v>2036</v>
      </c>
      <c r="B136" s="133">
        <f aca="true" t="shared" si="35" ref="B136:K136">B32/$G32</f>
        <v>0.7573221757322177</v>
      </c>
      <c r="C136" s="133">
        <f t="shared" si="35"/>
        <v>0.26359832635983266</v>
      </c>
      <c r="D136" s="133">
        <f t="shared" si="35"/>
        <v>0.20502092050209206</v>
      </c>
      <c r="E136" s="133">
        <f t="shared" si="35"/>
        <v>0.13389121338912136</v>
      </c>
      <c r="F136" s="133">
        <f t="shared" si="35"/>
        <v>0.40167364016736407</v>
      </c>
      <c r="G136" s="133">
        <f t="shared" si="35"/>
        <v>1</v>
      </c>
      <c r="H136" s="133">
        <f t="shared" si="35"/>
        <v>0.2887029288702929</v>
      </c>
      <c r="I136" s="133">
        <f t="shared" si="35"/>
        <v>1.288702928870293</v>
      </c>
      <c r="J136" s="133">
        <f t="shared" si="35"/>
        <v>-0.24267782426778242</v>
      </c>
      <c r="K136" s="133">
        <f t="shared" si="35"/>
        <v>-0.5313807531380753</v>
      </c>
      <c r="L136" s="135">
        <f t="shared" si="12"/>
        <v>0.4686192468619247</v>
      </c>
      <c r="M136" s="133">
        <f t="shared" si="13"/>
        <v>0.5313807531380752</v>
      </c>
    </row>
    <row r="137" spans="1:13" ht="14.25">
      <c r="A137" s="130">
        <f t="shared" si="10"/>
        <v>2037</v>
      </c>
      <c r="B137" s="133">
        <f aca="true" t="shared" si="36" ref="B137:K137">B33/$G33</f>
        <v>0.7541666666666668</v>
      </c>
      <c r="C137" s="133">
        <f t="shared" si="36"/>
        <v>0.25833333333333336</v>
      </c>
      <c r="D137" s="133">
        <f t="shared" si="36"/>
        <v>0.20833333333333334</v>
      </c>
      <c r="E137" s="133">
        <f t="shared" si="36"/>
        <v>0.13333333333333333</v>
      </c>
      <c r="F137" s="133">
        <f t="shared" si="36"/>
        <v>0.4</v>
      </c>
      <c r="G137" s="133">
        <f t="shared" si="36"/>
        <v>1</v>
      </c>
      <c r="H137" s="133">
        <f t="shared" si="36"/>
        <v>0.30000000000000004</v>
      </c>
      <c r="I137" s="133">
        <f t="shared" si="36"/>
        <v>1.3041666666666667</v>
      </c>
      <c r="J137" s="133">
        <f t="shared" si="36"/>
        <v>-0.24583333333333335</v>
      </c>
      <c r="K137" s="133">
        <f t="shared" si="36"/>
        <v>-0.5458333333333334</v>
      </c>
      <c r="L137" s="135">
        <f t="shared" si="12"/>
        <v>0.4666666666666667</v>
      </c>
      <c r="M137" s="133">
        <f t="shared" si="13"/>
        <v>0.5499999999999999</v>
      </c>
    </row>
    <row r="138" spans="1:13" ht="14.25">
      <c r="A138" s="130">
        <f t="shared" si="10"/>
        <v>2038</v>
      </c>
      <c r="B138" s="133">
        <f aca="true" t="shared" si="37" ref="B138:K138">B34/$G34</f>
        <v>0.7479338842975207</v>
      </c>
      <c r="C138" s="133">
        <f t="shared" si="37"/>
        <v>0.256198347107438</v>
      </c>
      <c r="D138" s="133">
        <f t="shared" si="37"/>
        <v>0.21074380165289255</v>
      </c>
      <c r="E138" s="133">
        <f t="shared" si="37"/>
        <v>0.13636363636363638</v>
      </c>
      <c r="F138" s="133">
        <f t="shared" si="37"/>
        <v>0.39669421487603307</v>
      </c>
      <c r="G138" s="133">
        <f t="shared" si="37"/>
        <v>1</v>
      </c>
      <c r="H138" s="133">
        <f t="shared" si="37"/>
        <v>0.30991735537190085</v>
      </c>
      <c r="I138" s="133">
        <f t="shared" si="37"/>
        <v>1.3099173553719008</v>
      </c>
      <c r="J138" s="133">
        <f t="shared" si="37"/>
        <v>-0.24793388429752067</v>
      </c>
      <c r="K138" s="133">
        <f t="shared" si="37"/>
        <v>-0.5619834710743802</v>
      </c>
      <c r="L138" s="135">
        <f t="shared" si="12"/>
        <v>0.4669421487603306</v>
      </c>
      <c r="M138" s="133">
        <f t="shared" si="13"/>
        <v>0.5619834710743801</v>
      </c>
    </row>
    <row r="139" spans="1:13" ht="14.25">
      <c r="A139" s="130">
        <f t="shared" si="10"/>
        <v>2039</v>
      </c>
      <c r="B139" s="133">
        <f aca="true" t="shared" si="38" ref="B139:K139">B35/$G35</f>
        <v>0.7448559670781895</v>
      </c>
      <c r="C139" s="133">
        <f t="shared" si="38"/>
        <v>0.2551440329218107</v>
      </c>
      <c r="D139" s="133">
        <f t="shared" si="38"/>
        <v>0.21399176954732513</v>
      </c>
      <c r="E139" s="133">
        <f t="shared" si="38"/>
        <v>0.1358024691358025</v>
      </c>
      <c r="F139" s="133">
        <f t="shared" si="38"/>
        <v>0.39506172839506176</v>
      </c>
      <c r="G139" s="133">
        <f t="shared" si="38"/>
        <v>1</v>
      </c>
      <c r="H139" s="133">
        <f t="shared" si="38"/>
        <v>0.32510288065843623</v>
      </c>
      <c r="I139" s="133">
        <f t="shared" si="38"/>
        <v>1.3251028806584362</v>
      </c>
      <c r="J139" s="133">
        <f t="shared" si="38"/>
        <v>-0.25102880658436216</v>
      </c>
      <c r="K139" s="133">
        <f t="shared" si="38"/>
        <v>-0.5761316872427984</v>
      </c>
      <c r="L139" s="135">
        <f t="shared" si="12"/>
        <v>0.46913580246913583</v>
      </c>
      <c r="M139" s="133">
        <f t="shared" si="13"/>
        <v>0.5802469135802468</v>
      </c>
    </row>
    <row r="140" spans="1:13" ht="14.25">
      <c r="A140" s="130">
        <f t="shared" si="10"/>
        <v>2040</v>
      </c>
      <c r="B140" s="133">
        <f aca="true" t="shared" si="39" ref="B140:K140">B36/$G36</f>
        <v>0.7418032786885247</v>
      </c>
      <c r="C140" s="133">
        <f t="shared" si="39"/>
        <v>0.2540983606557377</v>
      </c>
      <c r="D140" s="133">
        <f t="shared" si="39"/>
        <v>0.21721311475409835</v>
      </c>
      <c r="E140" s="133">
        <f t="shared" si="39"/>
        <v>0.13934426229508198</v>
      </c>
      <c r="F140" s="133">
        <f t="shared" si="39"/>
        <v>0.39344262295081966</v>
      </c>
      <c r="G140" s="133">
        <f t="shared" si="39"/>
        <v>1</v>
      </c>
      <c r="H140" s="133">
        <f t="shared" si="39"/>
        <v>0.3360655737704918</v>
      </c>
      <c r="I140" s="133">
        <f t="shared" si="39"/>
        <v>1.3401639344262295</v>
      </c>
      <c r="J140" s="133">
        <f t="shared" si="39"/>
        <v>-0.2581967213114754</v>
      </c>
      <c r="K140" s="133">
        <f t="shared" si="39"/>
        <v>-0.5942622950819672</v>
      </c>
      <c r="L140" s="135">
        <f t="shared" si="12"/>
        <v>0.4713114754098361</v>
      </c>
      <c r="M140" s="133">
        <f t="shared" si="13"/>
        <v>0.5983606557377049</v>
      </c>
    </row>
    <row r="141" spans="1:13" ht="14.25">
      <c r="A141" s="130">
        <f t="shared" si="10"/>
        <v>2041</v>
      </c>
      <c r="B141" s="133">
        <f aca="true" t="shared" si="40" ref="B141:K141">B37/$G37</f>
        <v>0.7387755102040817</v>
      </c>
      <c r="C141" s="133">
        <f t="shared" si="40"/>
        <v>0.2530612244897959</v>
      </c>
      <c r="D141" s="133">
        <f t="shared" si="40"/>
        <v>0.21632653061224488</v>
      </c>
      <c r="E141" s="133">
        <f t="shared" si="40"/>
        <v>0.13877551020408163</v>
      </c>
      <c r="F141" s="133">
        <f t="shared" si="40"/>
        <v>0.3918367346938776</v>
      </c>
      <c r="G141" s="133">
        <f t="shared" si="40"/>
        <v>1</v>
      </c>
      <c r="H141" s="133">
        <f t="shared" si="40"/>
        <v>0.3510204081632653</v>
      </c>
      <c r="I141" s="133">
        <f t="shared" si="40"/>
        <v>1.3551020408163266</v>
      </c>
      <c r="J141" s="133">
        <f t="shared" si="40"/>
        <v>-0.2612244897959184</v>
      </c>
      <c r="K141" s="133">
        <f t="shared" si="40"/>
        <v>-0.6122448979591837</v>
      </c>
      <c r="L141" s="135">
        <f t="shared" si="12"/>
        <v>0.4693877551020408</v>
      </c>
      <c r="M141" s="133">
        <f t="shared" si="13"/>
        <v>0.6163265306122448</v>
      </c>
    </row>
    <row r="142" spans="1:13" ht="14.25">
      <c r="A142" s="130">
        <f t="shared" si="10"/>
        <v>2042</v>
      </c>
      <c r="B142" s="133">
        <f aca="true" t="shared" si="41" ref="B142:K142">B38/$G38</f>
        <v>0.7357723577235773</v>
      </c>
      <c r="C142" s="133">
        <f t="shared" si="41"/>
        <v>0.25203252032520324</v>
      </c>
      <c r="D142" s="133">
        <f t="shared" si="41"/>
        <v>0.21951219512195122</v>
      </c>
      <c r="E142" s="133">
        <f t="shared" si="41"/>
        <v>0.13821138211382114</v>
      </c>
      <c r="F142" s="133">
        <f t="shared" si="41"/>
        <v>0.39024390243902435</v>
      </c>
      <c r="G142" s="133">
        <f t="shared" si="41"/>
        <v>1</v>
      </c>
      <c r="H142" s="133">
        <f t="shared" si="41"/>
        <v>0.3658536585365853</v>
      </c>
      <c r="I142" s="133">
        <f t="shared" si="41"/>
        <v>1.3658536585365852</v>
      </c>
      <c r="J142" s="133">
        <f t="shared" si="41"/>
        <v>-0.26422764227642276</v>
      </c>
      <c r="K142" s="133">
        <f t="shared" si="41"/>
        <v>-0.6300813008130081</v>
      </c>
      <c r="L142" s="135">
        <f t="shared" si="12"/>
        <v>0.4715447154471545</v>
      </c>
      <c r="M142" s="133">
        <f t="shared" si="13"/>
        <v>0.6300813008130081</v>
      </c>
    </row>
    <row r="143" spans="1:13" ht="14.25">
      <c r="A143" s="130">
        <f t="shared" si="10"/>
        <v>2043</v>
      </c>
      <c r="B143" s="133">
        <f aca="true" t="shared" si="42" ref="B143:K143">B39/$G39</f>
        <v>0.7298387096774195</v>
      </c>
      <c r="C143" s="133">
        <f t="shared" si="42"/>
        <v>0.25</v>
      </c>
      <c r="D143" s="133">
        <f t="shared" si="42"/>
        <v>0.2217741935483871</v>
      </c>
      <c r="E143" s="133">
        <f t="shared" si="42"/>
        <v>0.14112903225806453</v>
      </c>
      <c r="F143" s="133">
        <f t="shared" si="42"/>
        <v>0.3870967741935484</v>
      </c>
      <c r="G143" s="133">
        <f t="shared" si="42"/>
        <v>1</v>
      </c>
      <c r="H143" s="133">
        <f t="shared" si="42"/>
        <v>0.3790322580645161</v>
      </c>
      <c r="I143" s="133">
        <f t="shared" si="42"/>
        <v>1.3750000000000002</v>
      </c>
      <c r="J143" s="133">
        <f t="shared" si="42"/>
        <v>-0.26612903225806456</v>
      </c>
      <c r="K143" s="133">
        <f t="shared" si="42"/>
        <v>-0.6451612903225806</v>
      </c>
      <c r="L143" s="135">
        <f t="shared" si="12"/>
        <v>0.4717741935483871</v>
      </c>
      <c r="M143" s="133">
        <f t="shared" si="13"/>
        <v>0.6451612903225806</v>
      </c>
    </row>
    <row r="144" spans="1:13" ht="14.25">
      <c r="A144" s="130">
        <f t="shared" si="10"/>
        <v>2044</v>
      </c>
      <c r="B144" s="133">
        <f aca="true" t="shared" si="43" ref="B144:K144">B40/$G40</f>
        <v>0.7269076305220884</v>
      </c>
      <c r="C144" s="133">
        <f t="shared" si="43"/>
        <v>0.24497991967871485</v>
      </c>
      <c r="D144" s="133">
        <f t="shared" si="43"/>
        <v>0.22489959839357426</v>
      </c>
      <c r="E144" s="133">
        <f t="shared" si="43"/>
        <v>0.14056224899598396</v>
      </c>
      <c r="F144" s="133">
        <f t="shared" si="43"/>
        <v>0.3855421686746988</v>
      </c>
      <c r="G144" s="133">
        <f t="shared" si="43"/>
        <v>1</v>
      </c>
      <c r="H144" s="133">
        <f t="shared" si="43"/>
        <v>0.39357429718875503</v>
      </c>
      <c r="I144" s="133">
        <f t="shared" si="43"/>
        <v>1.3935742971887553</v>
      </c>
      <c r="J144" s="133">
        <f t="shared" si="43"/>
        <v>-0.26907630522088355</v>
      </c>
      <c r="K144" s="133">
        <f t="shared" si="43"/>
        <v>-0.6626506024096386</v>
      </c>
      <c r="L144" s="135">
        <f t="shared" si="12"/>
        <v>0.4698795180722891</v>
      </c>
      <c r="M144" s="133">
        <f t="shared" si="13"/>
        <v>0.6666666666666667</v>
      </c>
    </row>
    <row r="145" spans="1:13" ht="14.25">
      <c r="A145" s="130">
        <f t="shared" si="10"/>
        <v>2045</v>
      </c>
      <c r="B145" s="133">
        <f aca="true" t="shared" si="44" ref="B145:K145">B41/$G41</f>
        <v>0.7240000000000001</v>
      </c>
      <c r="C145" s="133">
        <f t="shared" si="44"/>
        <v>0.244</v>
      </c>
      <c r="D145" s="133">
        <f t="shared" si="44"/>
        <v>0.228</v>
      </c>
      <c r="E145" s="133">
        <f t="shared" si="44"/>
        <v>0.14400000000000002</v>
      </c>
      <c r="F145" s="133">
        <f t="shared" si="44"/>
        <v>0.384</v>
      </c>
      <c r="G145" s="133">
        <f t="shared" si="44"/>
        <v>1</v>
      </c>
      <c r="H145" s="133">
        <f t="shared" si="44"/>
        <v>0.408</v>
      </c>
      <c r="I145" s="133">
        <f t="shared" si="44"/>
        <v>1.4080000000000001</v>
      </c>
      <c r="J145" s="133">
        <f t="shared" si="44"/>
        <v>-0.272</v>
      </c>
      <c r="K145" s="133">
        <f t="shared" si="44"/>
        <v>-0.68</v>
      </c>
      <c r="L145" s="135">
        <f t="shared" si="12"/>
        <v>0.472</v>
      </c>
      <c r="M145" s="133">
        <f t="shared" si="13"/>
        <v>0.684</v>
      </c>
    </row>
    <row r="146" spans="1:13" ht="14.25">
      <c r="A146" s="130">
        <f t="shared" si="10"/>
        <v>2046</v>
      </c>
      <c r="B146" s="133">
        <f aca="true" t="shared" si="45" ref="B146:K146">B42/$G42</f>
        <v>0.7211155378486057</v>
      </c>
      <c r="C146" s="133">
        <f t="shared" si="45"/>
        <v>0.24302788844621515</v>
      </c>
      <c r="D146" s="133">
        <f t="shared" si="45"/>
        <v>0.23107569721115537</v>
      </c>
      <c r="E146" s="133">
        <f t="shared" si="45"/>
        <v>0.14342629482071714</v>
      </c>
      <c r="F146" s="133">
        <f t="shared" si="45"/>
        <v>0.38247011952191234</v>
      </c>
      <c r="G146" s="133">
        <f t="shared" si="45"/>
        <v>1</v>
      </c>
      <c r="H146" s="133">
        <f t="shared" si="45"/>
        <v>0.42231075697211157</v>
      </c>
      <c r="I146" s="133">
        <f t="shared" si="45"/>
        <v>1.4223107569721116</v>
      </c>
      <c r="J146" s="133">
        <f t="shared" si="45"/>
        <v>-0.27888446215139445</v>
      </c>
      <c r="K146" s="133">
        <f t="shared" si="45"/>
        <v>-0.701195219123506</v>
      </c>
      <c r="L146" s="135">
        <f t="shared" si="12"/>
        <v>0.47410358565737054</v>
      </c>
      <c r="M146" s="133">
        <f t="shared" si="13"/>
        <v>0.701195219123506</v>
      </c>
    </row>
    <row r="147" spans="1:13" ht="14.25">
      <c r="A147" s="130">
        <f t="shared" si="10"/>
        <v>2047</v>
      </c>
      <c r="B147" s="133">
        <f aca="true" t="shared" si="46" ref="B147:K147">B43/$G43</f>
        <v>0.7182539682539684</v>
      </c>
      <c r="C147" s="133">
        <f t="shared" si="46"/>
        <v>0.24206349206349206</v>
      </c>
      <c r="D147" s="133">
        <f t="shared" si="46"/>
        <v>0.23015873015873015</v>
      </c>
      <c r="E147" s="133">
        <f t="shared" si="46"/>
        <v>0.14682539682539683</v>
      </c>
      <c r="F147" s="133">
        <f t="shared" si="46"/>
        <v>0.38095238095238093</v>
      </c>
      <c r="G147" s="133">
        <f t="shared" si="46"/>
        <v>1</v>
      </c>
      <c r="H147" s="133">
        <f t="shared" si="46"/>
        <v>0.4365079365079365</v>
      </c>
      <c r="I147" s="133">
        <f t="shared" si="46"/>
        <v>1.4365079365079367</v>
      </c>
      <c r="J147" s="133">
        <f t="shared" si="46"/>
        <v>-0.28174603174603174</v>
      </c>
      <c r="K147" s="133">
        <f t="shared" si="46"/>
        <v>-0.7182539682539684</v>
      </c>
      <c r="L147" s="135">
        <f t="shared" si="12"/>
        <v>0.4722222222222222</v>
      </c>
      <c r="M147" s="133">
        <f t="shared" si="13"/>
        <v>0.7182539682539684</v>
      </c>
    </row>
    <row r="148" spans="1:13" ht="14.25">
      <c r="A148" s="130">
        <f t="shared" si="10"/>
        <v>2048</v>
      </c>
      <c r="B148" s="133">
        <f aca="true" t="shared" si="47" ref="B148:K148">B44/$G44</f>
        <v>0.7125984251968505</v>
      </c>
      <c r="C148" s="133">
        <f t="shared" si="47"/>
        <v>0.24015748031496062</v>
      </c>
      <c r="D148" s="133">
        <f t="shared" si="47"/>
        <v>0.23228346456692914</v>
      </c>
      <c r="E148" s="133">
        <f t="shared" si="47"/>
        <v>0.1456692913385827</v>
      </c>
      <c r="F148" s="133">
        <f t="shared" si="47"/>
        <v>0.3779527559055118</v>
      </c>
      <c r="G148" s="133">
        <f t="shared" si="47"/>
        <v>1</v>
      </c>
      <c r="H148" s="133">
        <f t="shared" si="47"/>
        <v>0.4488188976377953</v>
      </c>
      <c r="I148" s="133">
        <f t="shared" si="47"/>
        <v>1.4488188976377951</v>
      </c>
      <c r="J148" s="133">
        <f t="shared" si="47"/>
        <v>-0.2834645669291339</v>
      </c>
      <c r="K148" s="133">
        <f t="shared" si="47"/>
        <v>-0.7362204724409449</v>
      </c>
      <c r="L148" s="135">
        <f t="shared" si="12"/>
        <v>0.47244094488188976</v>
      </c>
      <c r="M148" s="133">
        <f t="shared" si="13"/>
        <v>0.7362204724409448</v>
      </c>
    </row>
    <row r="149" spans="1:13" ht="14.25">
      <c r="A149" s="130">
        <f t="shared" si="10"/>
        <v>2049</v>
      </c>
      <c r="B149" s="133">
        <f aca="true" t="shared" si="48" ref="B149:K149">B45/$G45</f>
        <v>0.7098039215686275</v>
      </c>
      <c r="C149" s="133">
        <f t="shared" si="48"/>
        <v>0.24313725490196078</v>
      </c>
      <c r="D149" s="133">
        <f t="shared" si="48"/>
        <v>0.23529411764705882</v>
      </c>
      <c r="E149" s="133">
        <f t="shared" si="48"/>
        <v>0.1450980392156863</v>
      </c>
      <c r="F149" s="133">
        <f t="shared" si="48"/>
        <v>0.3764705882352941</v>
      </c>
      <c r="G149" s="133">
        <f t="shared" si="48"/>
        <v>1</v>
      </c>
      <c r="H149" s="133">
        <f t="shared" si="48"/>
        <v>0.47058823529411764</v>
      </c>
      <c r="I149" s="133">
        <f t="shared" si="48"/>
        <v>1.4705882352941175</v>
      </c>
      <c r="J149" s="133">
        <f t="shared" si="48"/>
        <v>-0.2901960784313726</v>
      </c>
      <c r="K149" s="133">
        <f t="shared" si="48"/>
        <v>-0.7568627450980392</v>
      </c>
      <c r="L149" s="135">
        <f t="shared" si="12"/>
        <v>0.4784313725490196</v>
      </c>
      <c r="M149" s="133">
        <f t="shared" si="13"/>
        <v>0.76078431372549</v>
      </c>
    </row>
    <row r="150" spans="1:13" ht="14.25">
      <c r="A150" s="129"/>
      <c r="B150" s="128"/>
      <c r="C150" s="128"/>
      <c r="D150" s="128"/>
      <c r="E150" s="128"/>
      <c r="F150" s="128"/>
      <c r="G150" s="128"/>
      <c r="H150" s="128"/>
      <c r="I150" s="128"/>
      <c r="J150" s="128"/>
      <c r="K150" s="128"/>
      <c r="M150" s="134"/>
    </row>
    <row r="151" spans="1:13" ht="14.25">
      <c r="A151" s="129"/>
      <c r="B151" s="128"/>
      <c r="C151" s="128"/>
      <c r="D151" s="128"/>
      <c r="E151" s="128"/>
      <c r="F151" s="128"/>
      <c r="G151" s="128"/>
      <c r="H151" s="128"/>
      <c r="I151" s="128"/>
      <c r="J151" s="128"/>
      <c r="K151" s="128"/>
      <c r="M151" s="134"/>
    </row>
    <row r="152" spans="1:13" ht="14.25">
      <c r="A152" s="129"/>
      <c r="B152" s="128"/>
      <c r="C152" s="128"/>
      <c r="D152" s="128"/>
      <c r="E152" s="128"/>
      <c r="F152" s="128"/>
      <c r="G152" s="128"/>
      <c r="H152" s="128"/>
      <c r="I152" s="128"/>
      <c r="J152" s="128"/>
      <c r="K152" s="128"/>
      <c r="M152" s="134"/>
    </row>
    <row r="153" spans="1:13" ht="14.25">
      <c r="A153" s="129"/>
      <c r="B153" s="128"/>
      <c r="C153" s="128"/>
      <c r="D153" s="128"/>
      <c r="E153" s="128"/>
      <c r="F153" s="128"/>
      <c r="G153" s="128"/>
      <c r="H153" s="128"/>
      <c r="I153" s="128"/>
      <c r="J153" s="128"/>
      <c r="K153" s="128"/>
      <c r="M153" s="134"/>
    </row>
    <row r="154" spans="1:13" ht="14.25">
      <c r="A154" s="129"/>
      <c r="B154" s="128"/>
      <c r="C154" s="128"/>
      <c r="D154" s="128"/>
      <c r="E154" s="128"/>
      <c r="F154" s="128"/>
      <c r="G154" s="128"/>
      <c r="H154" s="128"/>
      <c r="I154" s="128"/>
      <c r="J154" s="128"/>
      <c r="K154" s="128"/>
      <c r="M154" s="134"/>
    </row>
    <row r="155" spans="1:13" ht="14.25">
      <c r="A155" s="129"/>
      <c r="B155" s="128"/>
      <c r="C155" s="128"/>
      <c r="D155" s="128"/>
      <c r="E155" s="128"/>
      <c r="F155" s="128"/>
      <c r="G155" s="128"/>
      <c r="H155" s="128"/>
      <c r="I155" s="128"/>
      <c r="J155" s="128"/>
      <c r="K155" s="128"/>
      <c r="M155" s="134"/>
    </row>
    <row r="156" spans="1:13" ht="14.25">
      <c r="A156" s="129"/>
      <c r="B156" s="128"/>
      <c r="C156" s="128"/>
      <c r="D156" s="128"/>
      <c r="E156" s="128"/>
      <c r="F156" s="128"/>
      <c r="G156" s="128"/>
      <c r="H156" s="128"/>
      <c r="I156" s="128"/>
      <c r="J156" s="128"/>
      <c r="K156" s="128"/>
      <c r="M156" s="134"/>
    </row>
    <row r="157" spans="1:13" ht="14.25">
      <c r="A157" s="129"/>
      <c r="B157" s="128"/>
      <c r="C157" s="128"/>
      <c r="D157" s="128"/>
      <c r="E157" s="128"/>
      <c r="F157" s="128"/>
      <c r="G157" s="128"/>
      <c r="H157" s="128"/>
      <c r="I157" s="128"/>
      <c r="J157" s="128"/>
      <c r="K157" s="128"/>
      <c r="M157" s="134"/>
    </row>
    <row r="158" spans="1:13" ht="14.25">
      <c r="A158" s="129"/>
      <c r="B158" s="128"/>
      <c r="C158" s="128"/>
      <c r="D158" s="128"/>
      <c r="E158" s="128"/>
      <c r="F158" s="128"/>
      <c r="G158" s="128"/>
      <c r="H158" s="128"/>
      <c r="I158" s="128"/>
      <c r="J158" s="128"/>
      <c r="K158" s="128"/>
      <c r="M158" s="134"/>
    </row>
    <row r="159" spans="1:13" ht="14.25">
      <c r="A159" s="129"/>
      <c r="B159" s="128"/>
      <c r="C159" s="128"/>
      <c r="D159" s="128"/>
      <c r="E159" s="128"/>
      <c r="F159" s="128"/>
      <c r="G159" s="128"/>
      <c r="H159" s="128"/>
      <c r="I159" s="128"/>
      <c r="J159" s="128"/>
      <c r="K159" s="128"/>
      <c r="M159" s="134"/>
    </row>
    <row r="160" spans="1:13" ht="14.25">
      <c r="A160" s="129"/>
      <c r="B160" s="128"/>
      <c r="C160" s="128"/>
      <c r="D160" s="128"/>
      <c r="E160" s="128"/>
      <c r="F160" s="128"/>
      <c r="G160" s="128"/>
      <c r="H160" s="128"/>
      <c r="I160" s="128"/>
      <c r="J160" s="128"/>
      <c r="K160" s="128"/>
      <c r="M160" s="134"/>
    </row>
    <row r="161" spans="1:13" ht="14.25">
      <c r="A161" s="129"/>
      <c r="B161" s="128"/>
      <c r="C161" s="128"/>
      <c r="D161" s="128"/>
      <c r="E161" s="128"/>
      <c r="F161" s="128"/>
      <c r="G161" s="128"/>
      <c r="H161" s="128"/>
      <c r="I161" s="128"/>
      <c r="J161" s="128"/>
      <c r="K161" s="128"/>
      <c r="M161" s="134"/>
    </row>
    <row r="162" spans="1:13" ht="14.25">
      <c r="A162" s="129"/>
      <c r="B162" s="128"/>
      <c r="C162" s="128"/>
      <c r="D162" s="128"/>
      <c r="E162" s="128"/>
      <c r="F162" s="128"/>
      <c r="G162" s="128"/>
      <c r="H162" s="128"/>
      <c r="I162" s="128"/>
      <c r="J162" s="128"/>
      <c r="K162" s="128"/>
      <c r="M162" s="134"/>
    </row>
    <row r="163" spans="1:13" ht="14.25">
      <c r="A163" s="129"/>
      <c r="B163" s="128"/>
      <c r="C163" s="128"/>
      <c r="D163" s="128"/>
      <c r="E163" s="128"/>
      <c r="F163" s="128"/>
      <c r="G163" s="128"/>
      <c r="H163" s="128"/>
      <c r="I163" s="128"/>
      <c r="J163" s="128"/>
      <c r="K163" s="128"/>
      <c r="M163" s="134"/>
    </row>
    <row r="164" spans="1:13" ht="14.25">
      <c r="A164" s="129"/>
      <c r="B164" s="128"/>
      <c r="C164" s="128"/>
      <c r="D164" s="128"/>
      <c r="E164" s="128"/>
      <c r="F164" s="128"/>
      <c r="G164" s="128"/>
      <c r="H164" s="128"/>
      <c r="I164" s="128"/>
      <c r="J164" s="128"/>
      <c r="K164" s="128"/>
      <c r="M164" s="134"/>
    </row>
    <row r="165" spans="1:13" ht="14.25">
      <c r="A165" s="129"/>
      <c r="B165" s="128"/>
      <c r="C165" s="128"/>
      <c r="D165" s="128"/>
      <c r="E165" s="128"/>
      <c r="F165" s="128"/>
      <c r="G165" s="128"/>
      <c r="H165" s="128"/>
      <c r="I165" s="128"/>
      <c r="J165" s="128"/>
      <c r="K165" s="128"/>
      <c r="M165" s="134"/>
    </row>
    <row r="166" spans="1:13" ht="14.25">
      <c r="A166" s="129"/>
      <c r="B166" s="128"/>
      <c r="C166" s="128"/>
      <c r="D166" s="128"/>
      <c r="E166" s="128"/>
      <c r="F166" s="128"/>
      <c r="G166" s="128"/>
      <c r="H166" s="128"/>
      <c r="I166" s="128"/>
      <c r="J166" s="128"/>
      <c r="K166" s="128"/>
      <c r="M166" s="134"/>
    </row>
    <row r="167" spans="1:13" ht="14.25">
      <c r="A167" s="129"/>
      <c r="B167" s="128"/>
      <c r="C167" s="128"/>
      <c r="D167" s="128"/>
      <c r="E167" s="128"/>
      <c r="F167" s="128"/>
      <c r="G167" s="128"/>
      <c r="H167" s="128"/>
      <c r="I167" s="128"/>
      <c r="J167" s="128"/>
      <c r="K167" s="128"/>
      <c r="M167" s="134"/>
    </row>
    <row r="168" spans="1:13" ht="14.25">
      <c r="A168" s="129"/>
      <c r="B168" s="128"/>
      <c r="C168" s="128"/>
      <c r="D168" s="128"/>
      <c r="E168" s="128"/>
      <c r="F168" s="128"/>
      <c r="G168" s="128"/>
      <c r="H168" s="128"/>
      <c r="I168" s="128"/>
      <c r="J168" s="128"/>
      <c r="K168" s="128"/>
      <c r="M168" s="134"/>
    </row>
    <row r="169" spans="1:13" ht="14.25">
      <c r="A169" s="129"/>
      <c r="B169" s="128"/>
      <c r="C169" s="128"/>
      <c r="D169" s="128"/>
      <c r="E169" s="128"/>
      <c r="F169" s="128"/>
      <c r="G169" s="128"/>
      <c r="H169" s="128"/>
      <c r="I169" s="128"/>
      <c r="J169" s="128"/>
      <c r="K169" s="128"/>
      <c r="M169" s="134"/>
    </row>
    <row r="170" spans="1:13" ht="14.25">
      <c r="A170" s="129"/>
      <c r="B170" s="128"/>
      <c r="C170" s="128"/>
      <c r="D170" s="128"/>
      <c r="E170" s="128"/>
      <c r="F170" s="128"/>
      <c r="G170" s="128"/>
      <c r="H170" s="128"/>
      <c r="I170" s="128"/>
      <c r="J170" s="128"/>
      <c r="K170" s="128"/>
      <c r="M170" s="134"/>
    </row>
    <row r="171" spans="1:13" ht="14.25">
      <c r="A171" s="129"/>
      <c r="B171" s="128"/>
      <c r="C171" s="128"/>
      <c r="D171" s="128"/>
      <c r="E171" s="128"/>
      <c r="F171" s="128"/>
      <c r="G171" s="128"/>
      <c r="H171" s="128"/>
      <c r="I171" s="128"/>
      <c r="J171" s="128"/>
      <c r="K171" s="128"/>
      <c r="M171" s="134"/>
    </row>
    <row r="172" spans="1:13" ht="14.25">
      <c r="A172" s="129"/>
      <c r="B172" s="128"/>
      <c r="C172" s="128"/>
      <c r="D172" s="128"/>
      <c r="E172" s="128"/>
      <c r="F172" s="128"/>
      <c r="G172" s="128"/>
      <c r="H172" s="128"/>
      <c r="I172" s="128"/>
      <c r="J172" s="128"/>
      <c r="K172" s="128"/>
      <c r="M172" s="134"/>
    </row>
    <row r="173" spans="1:13" ht="14.25">
      <c r="A173" s="129"/>
      <c r="B173" s="128"/>
      <c r="C173" s="128"/>
      <c r="D173" s="128"/>
      <c r="E173" s="128"/>
      <c r="F173" s="128"/>
      <c r="G173" s="128"/>
      <c r="H173" s="128"/>
      <c r="I173" s="128"/>
      <c r="J173" s="128"/>
      <c r="K173" s="128"/>
      <c r="M173" s="134"/>
    </row>
    <row r="174" spans="1:13" ht="14.25">
      <c r="A174" s="129"/>
      <c r="B174" s="128"/>
      <c r="C174" s="128"/>
      <c r="D174" s="128"/>
      <c r="E174" s="128"/>
      <c r="F174" s="128"/>
      <c r="G174" s="128"/>
      <c r="H174" s="128"/>
      <c r="I174" s="128"/>
      <c r="J174" s="128"/>
      <c r="K174" s="128"/>
      <c r="M174" s="134"/>
    </row>
    <row r="175" spans="1:13" ht="14.25">
      <c r="A175" s="129"/>
      <c r="B175" s="128"/>
      <c r="C175" s="128"/>
      <c r="D175" s="128"/>
      <c r="E175" s="128"/>
      <c r="F175" s="128"/>
      <c r="G175" s="128"/>
      <c r="H175" s="128"/>
      <c r="I175" s="128"/>
      <c r="J175" s="128"/>
      <c r="K175" s="128"/>
      <c r="M175" s="134"/>
    </row>
    <row r="176" spans="1:13" ht="14.25">
      <c r="A176" s="129"/>
      <c r="B176" s="128"/>
      <c r="C176" s="128"/>
      <c r="D176" s="128"/>
      <c r="E176" s="128"/>
      <c r="F176" s="128"/>
      <c r="G176" s="128"/>
      <c r="H176" s="128"/>
      <c r="I176" s="128"/>
      <c r="J176" s="128"/>
      <c r="K176" s="128"/>
      <c r="M176" s="134"/>
    </row>
    <row r="177" spans="1:13" ht="14.25">
      <c r="A177" s="129"/>
      <c r="B177" s="128"/>
      <c r="C177" s="128"/>
      <c r="D177" s="128"/>
      <c r="E177" s="128"/>
      <c r="F177" s="128"/>
      <c r="G177" s="128"/>
      <c r="H177" s="128"/>
      <c r="I177" s="128"/>
      <c r="J177" s="128"/>
      <c r="K177" s="128"/>
      <c r="M177" s="134"/>
    </row>
    <row r="178" spans="1:13" ht="14.25">
      <c r="A178" s="129"/>
      <c r="B178" s="128"/>
      <c r="C178" s="128"/>
      <c r="D178" s="128"/>
      <c r="E178" s="128"/>
      <c r="F178" s="128"/>
      <c r="G178" s="128"/>
      <c r="H178" s="128"/>
      <c r="I178" s="128"/>
      <c r="J178" s="128"/>
      <c r="K178" s="128"/>
      <c r="M178" s="134"/>
    </row>
    <row r="179" spans="1:13" ht="14.25">
      <c r="A179" s="129"/>
      <c r="B179" s="128"/>
      <c r="C179" s="128"/>
      <c r="D179" s="128"/>
      <c r="E179" s="128"/>
      <c r="F179" s="128"/>
      <c r="G179" s="128"/>
      <c r="H179" s="128"/>
      <c r="I179" s="128"/>
      <c r="J179" s="128"/>
      <c r="K179" s="128"/>
      <c r="M179" s="134"/>
    </row>
    <row r="180" spans="1:13" ht="14.25">
      <c r="A180" s="129"/>
      <c r="B180" s="128"/>
      <c r="C180" s="128"/>
      <c r="D180" s="128"/>
      <c r="E180" s="128"/>
      <c r="F180" s="128"/>
      <c r="G180" s="128"/>
      <c r="H180" s="128"/>
      <c r="I180" s="128"/>
      <c r="J180" s="128"/>
      <c r="K180" s="128"/>
      <c r="M180" s="134"/>
    </row>
    <row r="181" spans="1:13" ht="14.25">
      <c r="A181" s="129"/>
      <c r="B181" s="128"/>
      <c r="C181" s="128"/>
      <c r="D181" s="128"/>
      <c r="E181" s="128"/>
      <c r="F181" s="128"/>
      <c r="G181" s="128"/>
      <c r="H181" s="128"/>
      <c r="I181" s="128"/>
      <c r="J181" s="128"/>
      <c r="K181" s="128"/>
      <c r="M181" s="134"/>
    </row>
    <row r="182" spans="1:13" ht="14.25">
      <c r="A182" s="129"/>
      <c r="B182" s="128"/>
      <c r="C182" s="128"/>
      <c r="D182" s="128"/>
      <c r="E182" s="128"/>
      <c r="F182" s="128"/>
      <c r="G182" s="128"/>
      <c r="H182" s="128"/>
      <c r="I182" s="128"/>
      <c r="J182" s="128"/>
      <c r="K182" s="128"/>
      <c r="M182" s="134"/>
    </row>
    <row r="183" spans="1:13" ht="14.25">
      <c r="A183" s="129"/>
      <c r="B183" s="128"/>
      <c r="C183" s="128"/>
      <c r="D183" s="128"/>
      <c r="E183" s="128"/>
      <c r="F183" s="128"/>
      <c r="G183" s="128"/>
      <c r="H183" s="128"/>
      <c r="I183" s="128"/>
      <c r="J183" s="128"/>
      <c r="K183" s="128"/>
      <c r="M183" s="134"/>
    </row>
    <row r="184" spans="1:13" ht="14.25">
      <c r="A184" s="129"/>
      <c r="B184" s="128"/>
      <c r="C184" s="128"/>
      <c r="D184" s="128"/>
      <c r="E184" s="128"/>
      <c r="F184" s="128"/>
      <c r="G184" s="128"/>
      <c r="H184" s="128"/>
      <c r="I184" s="128"/>
      <c r="J184" s="128"/>
      <c r="K184" s="128"/>
      <c r="M184" s="134"/>
    </row>
    <row r="185" spans="1:13" ht="14.25">
      <c r="A185" s="129"/>
      <c r="B185" s="128"/>
      <c r="C185" s="128"/>
      <c r="D185" s="128"/>
      <c r="E185" s="128"/>
      <c r="F185" s="128"/>
      <c r="G185" s="128"/>
      <c r="H185" s="128"/>
      <c r="I185" s="128"/>
      <c r="J185" s="128"/>
      <c r="K185" s="128"/>
      <c r="M185" s="134"/>
    </row>
    <row r="186" spans="1:13" ht="14.25">
      <c r="A186" s="129"/>
      <c r="B186" s="128"/>
      <c r="C186" s="128"/>
      <c r="D186" s="128"/>
      <c r="E186" s="128"/>
      <c r="F186" s="128"/>
      <c r="G186" s="128"/>
      <c r="H186" s="128"/>
      <c r="I186" s="128"/>
      <c r="J186" s="128"/>
      <c r="K186" s="128"/>
      <c r="M186" s="134"/>
    </row>
    <row r="187" spans="1:13" ht="14.25">
      <c r="A187" s="129"/>
      <c r="B187" s="128"/>
      <c r="C187" s="128"/>
      <c r="D187" s="128"/>
      <c r="E187" s="128"/>
      <c r="F187" s="128"/>
      <c r="G187" s="128"/>
      <c r="H187" s="128"/>
      <c r="I187" s="128"/>
      <c r="J187" s="128"/>
      <c r="K187" s="128"/>
      <c r="M187" s="134"/>
    </row>
    <row r="188" spans="1:13" ht="14.25">
      <c r="A188" s="129"/>
      <c r="B188" s="128"/>
      <c r="C188" s="128"/>
      <c r="D188" s="128"/>
      <c r="E188" s="128"/>
      <c r="F188" s="128"/>
      <c r="G188" s="128"/>
      <c r="H188" s="128"/>
      <c r="I188" s="128"/>
      <c r="J188" s="128"/>
      <c r="K188" s="128"/>
      <c r="M188" s="134"/>
    </row>
    <row r="189" spans="1:13" ht="14.25">
      <c r="A189" s="129"/>
      <c r="B189" s="128"/>
      <c r="C189" s="128"/>
      <c r="D189" s="128"/>
      <c r="E189" s="128"/>
      <c r="F189" s="128"/>
      <c r="G189" s="128"/>
      <c r="H189" s="128"/>
      <c r="I189" s="128"/>
      <c r="J189" s="128"/>
      <c r="K189" s="128"/>
      <c r="M189" s="134"/>
    </row>
    <row r="190" spans="1:13" ht="14.25">
      <c r="A190" s="129"/>
      <c r="B190" s="128"/>
      <c r="C190" s="128"/>
      <c r="D190" s="128"/>
      <c r="E190" s="128"/>
      <c r="F190" s="128"/>
      <c r="G190" s="128"/>
      <c r="H190" s="128"/>
      <c r="I190" s="128"/>
      <c r="J190" s="128"/>
      <c r="K190" s="128"/>
      <c r="M190" s="134"/>
    </row>
    <row r="191" spans="1:13" ht="14.25">
      <c r="A191" s="129"/>
      <c r="B191" s="128"/>
      <c r="C191" s="128"/>
      <c r="D191" s="128"/>
      <c r="E191" s="128"/>
      <c r="F191" s="128"/>
      <c r="G191" s="128"/>
      <c r="H191" s="128"/>
      <c r="I191" s="128"/>
      <c r="J191" s="128"/>
      <c r="K191" s="128"/>
      <c r="M191" s="134"/>
    </row>
    <row r="192" spans="1:13" ht="14.25">
      <c r="A192" s="129"/>
      <c r="B192" s="128"/>
      <c r="C192" s="128"/>
      <c r="D192" s="128"/>
      <c r="E192" s="128"/>
      <c r="F192" s="128"/>
      <c r="G192" s="128"/>
      <c r="H192" s="128"/>
      <c r="I192" s="128"/>
      <c r="J192" s="128"/>
      <c r="K192" s="128"/>
      <c r="M192" s="134"/>
    </row>
    <row r="193" spans="1:13" ht="14.25">
      <c r="A193" s="129"/>
      <c r="B193" s="128"/>
      <c r="C193" s="128"/>
      <c r="D193" s="128"/>
      <c r="E193" s="128"/>
      <c r="F193" s="128"/>
      <c r="G193" s="128"/>
      <c r="H193" s="128"/>
      <c r="I193" s="128"/>
      <c r="J193" s="128"/>
      <c r="K193" s="128"/>
      <c r="M193" s="134"/>
    </row>
    <row r="194" spans="1:13" ht="14.25">
      <c r="A194" s="129"/>
      <c r="B194" s="128"/>
      <c r="C194" s="128"/>
      <c r="D194" s="128"/>
      <c r="E194" s="128"/>
      <c r="F194" s="128"/>
      <c r="G194" s="128"/>
      <c r="H194" s="128"/>
      <c r="I194" s="128"/>
      <c r="J194" s="128"/>
      <c r="K194" s="128"/>
      <c r="M194" s="134"/>
    </row>
    <row r="195" spans="1:13" ht="14.25">
      <c r="A195" s="129"/>
      <c r="B195" s="128"/>
      <c r="C195" s="128"/>
      <c r="D195" s="128"/>
      <c r="E195" s="128"/>
      <c r="F195" s="128"/>
      <c r="G195" s="128"/>
      <c r="H195" s="128"/>
      <c r="I195" s="128"/>
      <c r="J195" s="128"/>
      <c r="K195" s="128"/>
      <c r="M195" s="134"/>
    </row>
    <row r="196" spans="1:13" ht="14.25">
      <c r="A196" s="129"/>
      <c r="B196" s="128"/>
      <c r="C196" s="128"/>
      <c r="D196" s="128"/>
      <c r="E196" s="128"/>
      <c r="F196" s="128"/>
      <c r="G196" s="128"/>
      <c r="H196" s="128"/>
      <c r="I196" s="128"/>
      <c r="J196" s="128"/>
      <c r="K196" s="128"/>
      <c r="M196" s="134"/>
    </row>
    <row r="197" spans="1:13" ht="14.25">
      <c r="A197" s="129"/>
      <c r="B197" s="128"/>
      <c r="C197" s="128"/>
      <c r="D197" s="128"/>
      <c r="E197" s="128"/>
      <c r="F197" s="128"/>
      <c r="G197" s="128"/>
      <c r="H197" s="128"/>
      <c r="I197" s="128"/>
      <c r="J197" s="128"/>
      <c r="K197" s="128"/>
      <c r="M197" s="134"/>
    </row>
    <row r="198" spans="1:13" ht="14.25">
      <c r="A198" s="129"/>
      <c r="B198" s="128"/>
      <c r="C198" s="128"/>
      <c r="D198" s="128"/>
      <c r="E198" s="128"/>
      <c r="F198" s="128"/>
      <c r="G198" s="128"/>
      <c r="H198" s="128"/>
      <c r="I198" s="128"/>
      <c r="J198" s="128"/>
      <c r="K198" s="128"/>
      <c r="M198" s="134"/>
    </row>
    <row r="199" spans="1:13" ht="14.25">
      <c r="A199" s="129"/>
      <c r="B199" s="128"/>
      <c r="C199" s="128"/>
      <c r="D199" s="128"/>
      <c r="E199" s="128"/>
      <c r="F199" s="128"/>
      <c r="G199" s="128"/>
      <c r="H199" s="128"/>
      <c r="I199" s="128"/>
      <c r="J199" s="128"/>
      <c r="K199" s="128"/>
      <c r="M199" s="134"/>
    </row>
    <row r="200" spans="1:13" ht="14.25">
      <c r="A200" s="129"/>
      <c r="B200" s="128"/>
      <c r="C200" s="128"/>
      <c r="D200" s="128"/>
      <c r="E200" s="128"/>
      <c r="F200" s="128"/>
      <c r="G200" s="128"/>
      <c r="H200" s="128"/>
      <c r="I200" s="128"/>
      <c r="J200" s="128"/>
      <c r="K200" s="128"/>
      <c r="M200" s="134"/>
    </row>
    <row r="201" spans="1:13" ht="14.25">
      <c r="A201" s="129"/>
      <c r="B201" s="128"/>
      <c r="C201" s="128"/>
      <c r="D201" s="128"/>
      <c r="E201" s="128"/>
      <c r="F201" s="128"/>
      <c r="G201" s="128"/>
      <c r="H201" s="128"/>
      <c r="I201" s="128"/>
      <c r="J201" s="128"/>
      <c r="K201" s="128"/>
      <c r="M201" s="134"/>
    </row>
    <row r="202" spans="1:13" ht="14.25">
      <c r="A202" s="129"/>
      <c r="B202" s="128"/>
      <c r="C202" s="128"/>
      <c r="D202" s="128"/>
      <c r="E202" s="128"/>
      <c r="F202" s="128"/>
      <c r="G202" s="128"/>
      <c r="H202" s="128"/>
      <c r="I202" s="128"/>
      <c r="J202" s="128"/>
      <c r="K202" s="128"/>
      <c r="M202" s="134"/>
    </row>
    <row r="203" spans="1:13" ht="14.25">
      <c r="A203" s="129"/>
      <c r="B203" s="128"/>
      <c r="C203" s="128"/>
      <c r="D203" s="128"/>
      <c r="E203" s="128"/>
      <c r="F203" s="128"/>
      <c r="G203" s="128"/>
      <c r="H203" s="128"/>
      <c r="I203" s="128"/>
      <c r="J203" s="128"/>
      <c r="K203" s="128"/>
      <c r="M203" s="134"/>
    </row>
  </sheetData>
  <sheetProtection sheet="1" formatCells="0" formatColumns="0" formatRows="0" selectLockedCells="1"/>
  <mergeCells count="7">
    <mergeCell ref="B2:H2"/>
    <mergeCell ref="C7:G7"/>
    <mergeCell ref="A102:N102"/>
    <mergeCell ref="B88:K98"/>
    <mergeCell ref="B111:M111"/>
    <mergeCell ref="A106:N107"/>
    <mergeCell ref="C6:I6"/>
  </mergeCells>
  <hyperlinks>
    <hyperlink ref="B1" r:id="rId1" display="This file presents data that supplement information presented in CBO’s September 2013 report The 2013 Long-Term Budget Outlook."/>
    <hyperlink ref="E86" r:id="rId2" display="Original data from the CBO's The 2013 Long-Term Budget Outlook (Supplementary Data).  "/>
    <hyperlink ref="B2" r:id="rId3" display="You can download a PDF that explains how this spreadsheet works by clicking on this link."/>
  </hyperlinks>
  <printOptions/>
  <pageMargins left="0.7" right="0.7" top="0.75" bottom="0.75" header="0.3" footer="0.3"/>
  <pageSetup horizontalDpi="1200" verticalDpi="1200" orientation="portrait"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2013-12-10T15:20:48Z</dcterms:created>
  <dcterms:modified xsi:type="dcterms:W3CDTF">2014-01-30T06:01:01Z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